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-330" windowWidth="15600" windowHeight="10200"/>
  </bookViews>
  <sheets>
    <sheet name="По отраслям" sheetId="4" r:id="rId1"/>
    <sheet name="Раздел, подраздел, целевая, КВР" sheetId="3" r:id="rId2"/>
    <sheet name="Ведомственная" sheetId="1" r:id="rId3"/>
  </sheets>
  <definedNames>
    <definedName name="_xlnm.Print_Titles" localSheetId="2">Ведомственная!$22:$25</definedName>
    <definedName name="_xlnm.Print_Titles" localSheetId="0">'По отраслям'!$17:$18</definedName>
    <definedName name="_xlnm.Print_Titles" localSheetId="1">'Раздел, подраздел, целевая, КВР'!$18:$19</definedName>
  </definedNames>
  <calcPr calcId="145621"/>
</workbook>
</file>

<file path=xl/calcChain.xml><?xml version="1.0" encoding="utf-8"?>
<calcChain xmlns="http://schemas.openxmlformats.org/spreadsheetml/2006/main">
  <c r="J90" i="1" l="1"/>
  <c r="J89" i="1"/>
  <c r="J348" i="1"/>
  <c r="J290" i="1"/>
  <c r="I277" i="1"/>
  <c r="J277" i="1"/>
  <c r="E343" i="3" s="1"/>
  <c r="J501" i="1"/>
  <c r="J500" i="1"/>
  <c r="J499" i="1" s="1"/>
  <c r="I396" i="1"/>
  <c r="I395" i="1" s="1"/>
  <c r="I394" i="1" s="1"/>
  <c r="J392" i="1"/>
  <c r="J391" i="1" s="1"/>
  <c r="I392" i="1"/>
  <c r="I391" i="1" s="1"/>
  <c r="J68" i="1"/>
  <c r="E57" i="3" s="1"/>
  <c r="E273" i="3"/>
  <c r="J503" i="1"/>
  <c r="J502" i="1" s="1"/>
  <c r="J456" i="1"/>
  <c r="J455" i="1"/>
  <c r="J656" i="1"/>
  <c r="I656" i="1"/>
  <c r="J655" i="1"/>
  <c r="J475" i="1"/>
  <c r="J450" i="1"/>
  <c r="J441" i="1"/>
  <c r="J476" i="1"/>
  <c r="I88" i="1"/>
  <c r="J274" i="1"/>
  <c r="I274" i="1"/>
  <c r="I198" i="1"/>
  <c r="J198" i="1"/>
  <c r="I201" i="1"/>
  <c r="J201" i="1"/>
  <c r="J558" i="1"/>
  <c r="J242" i="1"/>
  <c r="J95" i="1"/>
  <c r="I554" i="1"/>
  <c r="I553" i="1"/>
  <c r="J338" i="1"/>
  <c r="J207" i="1"/>
  <c r="J96" i="1"/>
  <c r="J149" i="1"/>
  <c r="I149" i="1"/>
  <c r="J103" i="1"/>
  <c r="I213" i="1"/>
  <c r="I212" i="1" s="1"/>
  <c r="J214" i="1"/>
  <c r="J246" i="1"/>
  <c r="J247" i="1"/>
  <c r="J193" i="1"/>
  <c r="I372" i="1"/>
  <c r="I371" i="1"/>
  <c r="I370" i="1" s="1"/>
  <c r="I369" i="1" s="1"/>
  <c r="I368" i="1" s="1"/>
  <c r="I367" i="1" s="1"/>
  <c r="J374" i="1"/>
  <c r="J386" i="1"/>
  <c r="E372" i="3"/>
  <c r="I421" i="1"/>
  <c r="I420" i="1" s="1"/>
  <c r="I419" i="1" s="1"/>
  <c r="I418" i="1" s="1"/>
  <c r="I417" i="1" s="1"/>
  <c r="J421" i="1"/>
  <c r="J420" i="1"/>
  <c r="J419" i="1" s="1"/>
  <c r="J418" i="1" s="1"/>
  <c r="J417" i="1" s="1"/>
  <c r="J333" i="1"/>
  <c r="J332" i="1" s="1"/>
  <c r="J397" i="1"/>
  <c r="J53" i="1"/>
  <c r="I224" i="1"/>
  <c r="I223" i="1"/>
  <c r="J225" i="1"/>
  <c r="J205" i="1"/>
  <c r="J160" i="1"/>
  <c r="E272" i="3"/>
  <c r="E271" i="3" s="1"/>
  <c r="I502" i="1"/>
  <c r="E221" i="3"/>
  <c r="E220" i="3"/>
  <c r="I459" i="1"/>
  <c r="J459" i="1"/>
  <c r="E212" i="3"/>
  <c r="J452" i="1"/>
  <c r="I433" i="1"/>
  <c r="J433" i="1"/>
  <c r="E300" i="3"/>
  <c r="J566" i="1"/>
  <c r="E396" i="3"/>
  <c r="E395" i="3"/>
  <c r="I467" i="1"/>
  <c r="J613" i="1"/>
  <c r="I613" i="1"/>
  <c r="E394" i="3"/>
  <c r="E393" i="3" s="1"/>
  <c r="I611" i="1"/>
  <c r="J611" i="1"/>
  <c r="I608" i="1"/>
  <c r="I289" i="1"/>
  <c r="I288" i="1"/>
  <c r="E122" i="3"/>
  <c r="E121" i="3"/>
  <c r="J177" i="1"/>
  <c r="I177" i="1"/>
  <c r="I220" i="1"/>
  <c r="I219" i="1"/>
  <c r="I215" i="1" s="1"/>
  <c r="J222" i="1"/>
  <c r="J303" i="1"/>
  <c r="I303" i="1"/>
  <c r="I302" i="1" s="1"/>
  <c r="J302" i="1"/>
  <c r="E392" i="3"/>
  <c r="E389" i="3"/>
  <c r="J626" i="1"/>
  <c r="I626" i="1"/>
  <c r="I471" i="1"/>
  <c r="I535" i="1"/>
  <c r="I532" i="1"/>
  <c r="I591" i="1"/>
  <c r="I590" i="1"/>
  <c r="E308" i="3"/>
  <c r="E307" i="3"/>
  <c r="J574" i="1"/>
  <c r="I574" i="1"/>
  <c r="J549" i="1"/>
  <c r="I549" i="1"/>
  <c r="J466" i="1"/>
  <c r="I534" i="1"/>
  <c r="I533" i="1" s="1"/>
  <c r="E228" i="3"/>
  <c r="J464" i="1"/>
  <c r="I464" i="1"/>
  <c r="E373" i="3"/>
  <c r="I332" i="1"/>
  <c r="I331" i="1" s="1"/>
  <c r="I330" i="1" s="1"/>
  <c r="I94" i="1"/>
  <c r="I93" i="1" s="1"/>
  <c r="I92" i="1"/>
  <c r="I361" i="1"/>
  <c r="I186" i="1"/>
  <c r="E229" i="3"/>
  <c r="E227" i="3"/>
  <c r="I517" i="1"/>
  <c r="J517" i="1"/>
  <c r="E261" i="3"/>
  <c r="J493" i="1"/>
  <c r="I493" i="1"/>
  <c r="E374" i="3"/>
  <c r="J238" i="1"/>
  <c r="E461" i="3"/>
  <c r="E462" i="3"/>
  <c r="I134" i="1"/>
  <c r="J134" i="1"/>
  <c r="E460" i="3"/>
  <c r="J440" i="1"/>
  <c r="I440" i="1"/>
  <c r="E246" i="3"/>
  <c r="E247" i="3"/>
  <c r="E245" i="3" s="1"/>
  <c r="J480" i="1"/>
  <c r="I480" i="1"/>
  <c r="E270" i="3"/>
  <c r="I499" i="1"/>
  <c r="I498" i="1"/>
  <c r="I588" i="1"/>
  <c r="I587" i="1"/>
  <c r="I586" i="1" s="1"/>
  <c r="I585" i="1" s="1"/>
  <c r="I308" i="1"/>
  <c r="I307" i="1"/>
  <c r="I306" i="1" s="1"/>
  <c r="I305" i="1" s="1"/>
  <c r="J308" i="1"/>
  <c r="J307" i="1"/>
  <c r="J306" i="1" s="1"/>
  <c r="J305" i="1" s="1"/>
  <c r="H57" i="4" s="1"/>
  <c r="I300" i="1"/>
  <c r="I299" i="1" s="1"/>
  <c r="I281" i="1"/>
  <c r="I271" i="1"/>
  <c r="I547" i="1"/>
  <c r="I546" i="1" s="1"/>
  <c r="I571" i="1"/>
  <c r="I570" i="1" s="1"/>
  <c r="I557" i="1"/>
  <c r="I556" i="1" s="1"/>
  <c r="E331" i="3"/>
  <c r="E457" i="3"/>
  <c r="E456" i="3" s="1"/>
  <c r="E455" i="3" s="1"/>
  <c r="E454" i="3" s="1"/>
  <c r="J132" i="1"/>
  <c r="I132" i="1"/>
  <c r="J131" i="1"/>
  <c r="J130" i="1" s="1"/>
  <c r="I131" i="1"/>
  <c r="I130" i="1" s="1"/>
  <c r="I109" i="1"/>
  <c r="I108" i="1" s="1"/>
  <c r="I107" i="1" s="1"/>
  <c r="I204" i="1"/>
  <c r="I83" i="1"/>
  <c r="I257" i="1"/>
  <c r="I256" i="1"/>
  <c r="I255" i="1" s="1"/>
  <c r="I254" i="1" s="1"/>
  <c r="E226" i="3"/>
  <c r="E225" i="3" s="1"/>
  <c r="E68" i="3"/>
  <c r="E67" i="3" s="1"/>
  <c r="E70" i="3"/>
  <c r="E69" i="3" s="1"/>
  <c r="E66" i="3" s="1"/>
  <c r="E72" i="3"/>
  <c r="E71" i="3" s="1"/>
  <c r="I181" i="1"/>
  <c r="I176" i="1" s="1"/>
  <c r="I415" i="1"/>
  <c r="J415" i="1"/>
  <c r="J412" i="1" s="1"/>
  <c r="I237" i="1"/>
  <c r="J237" i="1"/>
  <c r="I239" i="1"/>
  <c r="J239" i="1"/>
  <c r="I241" i="1"/>
  <c r="J241" i="1"/>
  <c r="I515" i="1"/>
  <c r="I514" i="1"/>
  <c r="I520" i="1"/>
  <c r="I519" i="1"/>
  <c r="I390" i="1"/>
  <c r="I389" i="1" s="1"/>
  <c r="E333" i="3"/>
  <c r="E332" i="3" s="1"/>
  <c r="I236" i="1"/>
  <c r="I235" i="1" s="1"/>
  <c r="I234" i="1" s="1"/>
  <c r="I283" i="1"/>
  <c r="I280" i="1" s="1"/>
  <c r="I279" i="1"/>
  <c r="I278" i="1" s="1"/>
  <c r="J283" i="1"/>
  <c r="E223" i="3"/>
  <c r="E224" i="3"/>
  <c r="E329" i="3"/>
  <c r="E328" i="3"/>
  <c r="I273" i="1"/>
  <c r="I270" i="1"/>
  <c r="J273" i="1"/>
  <c r="J461" i="1"/>
  <c r="I461" i="1"/>
  <c r="J347" i="1"/>
  <c r="J346" i="1" s="1"/>
  <c r="J345" i="1"/>
  <c r="I347" i="1"/>
  <c r="I346" i="1" s="1"/>
  <c r="I345" i="1"/>
  <c r="I344" i="1" s="1"/>
  <c r="E134" i="3"/>
  <c r="I116" i="1"/>
  <c r="I115" i="1"/>
  <c r="I114" i="1" s="1"/>
  <c r="J116" i="1"/>
  <c r="J115" i="1" s="1"/>
  <c r="J114" i="1" s="1"/>
  <c r="E222" i="3"/>
  <c r="E453" i="3"/>
  <c r="E285" i="3"/>
  <c r="I646" i="1"/>
  <c r="J646" i="1"/>
  <c r="J645" i="1" s="1"/>
  <c r="E405" i="3"/>
  <c r="E388" i="3"/>
  <c r="J295" i="1"/>
  <c r="J294" i="1"/>
  <c r="J622" i="1"/>
  <c r="E459" i="3"/>
  <c r="E458" i="3" s="1"/>
  <c r="I231" i="1"/>
  <c r="I230" i="1"/>
  <c r="I229" i="1" s="1"/>
  <c r="J231" i="1"/>
  <c r="J230" i="1" s="1"/>
  <c r="J229" i="1" s="1"/>
  <c r="I528" i="1"/>
  <c r="I523" i="1" s="1"/>
  <c r="I513" i="1" s="1"/>
  <c r="I508" i="1" s="1"/>
  <c r="I474" i="1"/>
  <c r="I449" i="1"/>
  <c r="I105" i="1"/>
  <c r="I104" i="1" s="1"/>
  <c r="E399" i="3"/>
  <c r="J621" i="1"/>
  <c r="J620" i="1"/>
  <c r="J619" i="1" s="1"/>
  <c r="H65" i="4" s="1"/>
  <c r="I621" i="1"/>
  <c r="I620" i="1" s="1"/>
  <c r="I619" i="1" s="1"/>
  <c r="I618" i="1" s="1"/>
  <c r="H621" i="1"/>
  <c r="I605" i="1"/>
  <c r="I604" i="1" s="1"/>
  <c r="I384" i="1"/>
  <c r="I383" i="1" s="1"/>
  <c r="I379" i="1" s="1"/>
  <c r="I378" i="1" s="1"/>
  <c r="I377" i="1"/>
  <c r="I376" i="1" s="1"/>
  <c r="I616" i="1"/>
  <c r="I615" i="1" s="1"/>
  <c r="I607" i="1"/>
  <c r="I603" i="1" s="1"/>
  <c r="I602" i="1" s="1"/>
  <c r="I601" i="1" s="1"/>
  <c r="E423" i="3"/>
  <c r="E422" i="3" s="1"/>
  <c r="E421" i="3" s="1"/>
  <c r="J75" i="1"/>
  <c r="J74" i="1"/>
  <c r="J73" i="1" s="1"/>
  <c r="H27" i="4"/>
  <c r="I75" i="1"/>
  <c r="I74" i="1"/>
  <c r="I73" i="1" s="1"/>
  <c r="E150" i="3"/>
  <c r="E151" i="3"/>
  <c r="E149" i="3"/>
  <c r="J206" i="1"/>
  <c r="I206" i="1"/>
  <c r="I203" i="1" s="1"/>
  <c r="I202" i="1"/>
  <c r="E281" i="3"/>
  <c r="J507" i="1"/>
  <c r="I506" i="1"/>
  <c r="I505" i="1"/>
  <c r="I497" i="1" s="1"/>
  <c r="I496" i="1" s="1"/>
  <c r="I265" i="1"/>
  <c r="I264" i="1"/>
  <c r="I260" i="1" s="1"/>
  <c r="I259" i="1"/>
  <c r="J265" i="1"/>
  <c r="J264" i="1"/>
  <c r="I276" i="1"/>
  <c r="I275" i="1"/>
  <c r="I452" i="1"/>
  <c r="I429" i="1"/>
  <c r="I428" i="1" s="1"/>
  <c r="I427" i="1" s="1"/>
  <c r="I120" i="1"/>
  <c r="I119" i="1"/>
  <c r="I118" i="1" s="1"/>
  <c r="E145" i="3"/>
  <c r="E144" i="3" s="1"/>
  <c r="E143" i="3"/>
  <c r="I192" i="1"/>
  <c r="I191" i="1"/>
  <c r="I190" i="1" s="1"/>
  <c r="I189" i="1" s="1"/>
  <c r="J192" i="1"/>
  <c r="J191" i="1"/>
  <c r="J190" i="1" s="1"/>
  <c r="J189" i="1"/>
  <c r="H35" i="4" s="1"/>
  <c r="I426" i="1"/>
  <c r="E213" i="3"/>
  <c r="I413" i="1"/>
  <c r="I412" i="1" s="1"/>
  <c r="I411" i="1" s="1"/>
  <c r="I406" i="1" s="1"/>
  <c r="J413" i="1"/>
  <c r="I580" i="1"/>
  <c r="I579" i="1" s="1"/>
  <c r="I566" i="1"/>
  <c r="I565" i="1" s="1"/>
  <c r="I174" i="1"/>
  <c r="I173" i="1" s="1"/>
  <c r="I172" i="1" s="1"/>
  <c r="I171" i="1" s="1"/>
  <c r="I170" i="1" s="1"/>
  <c r="I159" i="1"/>
  <c r="I158" i="1"/>
  <c r="I156" i="1"/>
  <c r="I155" i="1"/>
  <c r="I153" i="1"/>
  <c r="I152" i="1"/>
  <c r="I151" i="1" s="1"/>
  <c r="I162" i="1"/>
  <c r="I161" i="1" s="1"/>
  <c r="I164" i="1"/>
  <c r="I168" i="1"/>
  <c r="I167" i="1"/>
  <c r="I354" i="1"/>
  <c r="I353" i="1"/>
  <c r="I352" i="1" s="1"/>
  <c r="I359" i="1"/>
  <c r="I358" i="1" s="1"/>
  <c r="I645" i="1"/>
  <c r="I650" i="1"/>
  <c r="I99" i="1"/>
  <c r="I98" i="1" s="1"/>
  <c r="I654" i="1"/>
  <c r="I102" i="1"/>
  <c r="I101" i="1"/>
  <c r="I245" i="1"/>
  <c r="I244" i="1"/>
  <c r="I243" i="1" s="1"/>
  <c r="I233" i="1"/>
  <c r="J411" i="1"/>
  <c r="I405" i="1"/>
  <c r="I86" i="1"/>
  <c r="I82" i="1"/>
  <c r="I81" i="1" s="1"/>
  <c r="I87" i="1"/>
  <c r="I649" i="1"/>
  <c r="I644" i="1"/>
  <c r="I640" i="1" s="1"/>
  <c r="I639" i="1"/>
  <c r="I638" i="1" s="1"/>
  <c r="I351" i="1"/>
  <c r="I350" i="1" s="1"/>
  <c r="I150" i="1"/>
  <c r="I337" i="1"/>
  <c r="I336" i="1"/>
  <c r="I326" i="1" s="1"/>
  <c r="I315" i="1" s="1"/>
  <c r="I141" i="1"/>
  <c r="I140" i="1"/>
  <c r="I148" i="1"/>
  <c r="I147" i="1"/>
  <c r="I79" i="1"/>
  <c r="I78" i="1" s="1"/>
  <c r="I77" i="1"/>
  <c r="I51" i="1"/>
  <c r="I50" i="1"/>
  <c r="I55" i="1"/>
  <c r="I58" i="1"/>
  <c r="I61" i="1"/>
  <c r="I65" i="1"/>
  <c r="I64" i="1" s="1"/>
  <c r="I67" i="1"/>
  <c r="I45" i="1"/>
  <c r="I44" i="1" s="1"/>
  <c r="I43" i="1" s="1"/>
  <c r="I42" i="1" s="1"/>
  <c r="I41" i="1" s="1"/>
  <c r="I33" i="1"/>
  <c r="I32" i="1" s="1"/>
  <c r="I36" i="1"/>
  <c r="I35" i="1" s="1"/>
  <c r="I31" i="1"/>
  <c r="I30" i="1" s="1"/>
  <c r="I29" i="1" s="1"/>
  <c r="I28" i="1" s="1"/>
  <c r="I49" i="1"/>
  <c r="E313" i="3"/>
  <c r="J576" i="1"/>
  <c r="E295" i="3"/>
  <c r="E294" i="3"/>
  <c r="E293" i="3"/>
  <c r="E199" i="3"/>
  <c r="E200" i="3"/>
  <c r="E198" i="3" s="1"/>
  <c r="E201" i="3"/>
  <c r="J401" i="1"/>
  <c r="J400" i="1" s="1"/>
  <c r="I48" i="1"/>
  <c r="I47" i="1" s="1"/>
  <c r="J654" i="1"/>
  <c r="E292" i="3"/>
  <c r="E452" i="3"/>
  <c r="J245" i="1"/>
  <c r="E183" i="3"/>
  <c r="E371" i="3"/>
  <c r="E370" i="3"/>
  <c r="H43" i="4"/>
  <c r="H42" i="4"/>
  <c r="E277" i="3"/>
  <c r="E278" i="3"/>
  <c r="E276" i="3" s="1"/>
  <c r="J153" i="1"/>
  <c r="J152" i="1" s="1"/>
  <c r="E211" i="3"/>
  <c r="E243" i="3"/>
  <c r="E244" i="3"/>
  <c r="E242" i="3" s="1"/>
  <c r="E240" i="3"/>
  <c r="E241" i="3"/>
  <c r="E208" i="3"/>
  <c r="E209" i="3"/>
  <c r="E214" i="3"/>
  <c r="E215" i="3"/>
  <c r="E250" i="3"/>
  <c r="E251" i="3"/>
  <c r="J515" i="1"/>
  <c r="J514" i="1"/>
  <c r="J696" i="1"/>
  <c r="E210" i="3"/>
  <c r="E239" i="3"/>
  <c r="J692" i="1"/>
  <c r="J691" i="1"/>
  <c r="J687" i="1"/>
  <c r="J686" i="1" s="1"/>
  <c r="J685" i="1"/>
  <c r="J682" i="1"/>
  <c r="J680" i="1"/>
  <c r="J678" i="1"/>
  <c r="J676" i="1"/>
  <c r="J675" i="1" s="1"/>
  <c r="J673" i="1" s="1"/>
  <c r="J671" i="1"/>
  <c r="J670" i="1" s="1"/>
  <c r="J669" i="1" s="1"/>
  <c r="J668" i="1"/>
  <c r="J665" i="1"/>
  <c r="H665" i="1"/>
  <c r="J664" i="1"/>
  <c r="E268" i="3"/>
  <c r="J663" i="1"/>
  <c r="J662" i="1" s="1"/>
  <c r="J661" i="1" s="1"/>
  <c r="H662" i="1"/>
  <c r="H660" i="1" s="1"/>
  <c r="H659" i="1" s="1"/>
  <c r="J660" i="1"/>
  <c r="J659" i="1" s="1"/>
  <c r="J650" i="1"/>
  <c r="J649" i="1"/>
  <c r="J642" i="1"/>
  <c r="J641" i="1" s="1"/>
  <c r="J634" i="1"/>
  <c r="J633" i="1" s="1"/>
  <c r="J632" i="1" s="1"/>
  <c r="J631" i="1" s="1"/>
  <c r="H67" i="4" s="1"/>
  <c r="J644" i="1"/>
  <c r="J640" i="1" s="1"/>
  <c r="J639" i="1" s="1"/>
  <c r="J638" i="1" s="1"/>
  <c r="J625" i="1"/>
  <c r="J624" i="1" s="1"/>
  <c r="J623" i="1" s="1"/>
  <c r="H623" i="1"/>
  <c r="H618" i="1"/>
  <c r="J616" i="1"/>
  <c r="J615" i="1" s="1"/>
  <c r="J607" i="1" s="1"/>
  <c r="J603" i="1" s="1"/>
  <c r="J602" i="1" s="1"/>
  <c r="H616" i="1"/>
  <c r="J609" i="1"/>
  <c r="J608" i="1" s="1"/>
  <c r="H615" i="1"/>
  <c r="H608" i="1"/>
  <c r="J605" i="1"/>
  <c r="J604" i="1" s="1"/>
  <c r="J596" i="1"/>
  <c r="J595" i="1" s="1"/>
  <c r="J591" i="1"/>
  <c r="J590" i="1" s="1"/>
  <c r="J588" i="1"/>
  <c r="J587" i="1" s="1"/>
  <c r="J583" i="1"/>
  <c r="J582" i="1" s="1"/>
  <c r="J560" i="1" s="1"/>
  <c r="J580" i="1"/>
  <c r="J579" i="1" s="1"/>
  <c r="J586" i="1"/>
  <c r="J585" i="1" s="1"/>
  <c r="J571" i="1"/>
  <c r="J570" i="1"/>
  <c r="J565" i="1"/>
  <c r="J564" i="1"/>
  <c r="H603" i="1"/>
  <c r="J562" i="1"/>
  <c r="J561" i="1"/>
  <c r="J557" i="1"/>
  <c r="H602" i="1"/>
  <c r="J556" i="1"/>
  <c r="J554" i="1"/>
  <c r="J553" i="1"/>
  <c r="J551" i="1"/>
  <c r="J547" i="1"/>
  <c r="J546" i="1" s="1"/>
  <c r="J545" i="1"/>
  <c r="J544" i="1" s="1"/>
  <c r="J543" i="1" s="1"/>
  <c r="J540" i="1"/>
  <c r="J539" i="1" s="1"/>
  <c r="J538" i="1" s="1"/>
  <c r="J537" i="1" s="1"/>
  <c r="J535" i="1"/>
  <c r="J534" i="1" s="1"/>
  <c r="J533" i="1" s="1"/>
  <c r="J528" i="1"/>
  <c r="J524" i="1"/>
  <c r="J520" i="1"/>
  <c r="J519" i="1"/>
  <c r="J511" i="1"/>
  <c r="J510" i="1"/>
  <c r="J509" i="1" s="1"/>
  <c r="J506" i="1"/>
  <c r="J505" i="1" s="1"/>
  <c r="H494" i="1"/>
  <c r="J492" i="1"/>
  <c r="J491" i="1"/>
  <c r="J490" i="1" s="1"/>
  <c r="J488" i="1"/>
  <c r="J487" i="1" s="1"/>
  <c r="J486" i="1" s="1"/>
  <c r="J485" i="1"/>
  <c r="J532" i="1"/>
  <c r="J523" i="1"/>
  <c r="J513" i="1"/>
  <c r="J508" i="1" s="1"/>
  <c r="H49" i="4" s="1"/>
  <c r="J484" i="1"/>
  <c r="J483" i="1" s="1"/>
  <c r="J477" i="1"/>
  <c r="J474" i="1"/>
  <c r="J471" i="1"/>
  <c r="J448" i="1" s="1"/>
  <c r="J469" i="1"/>
  <c r="J467" i="1"/>
  <c r="J458" i="1"/>
  <c r="J457" i="1"/>
  <c r="H452" i="1"/>
  <c r="J449" i="1"/>
  <c r="J445" i="1"/>
  <c r="J444" i="1" s="1"/>
  <c r="J437" i="1"/>
  <c r="J428" i="1" s="1"/>
  <c r="J427" i="1" s="1"/>
  <c r="J426" i="1" s="1"/>
  <c r="J435" i="1"/>
  <c r="J429" i="1"/>
  <c r="J408" i="1"/>
  <c r="J407" i="1" s="1"/>
  <c r="J406" i="1" s="1"/>
  <c r="J396" i="1"/>
  <c r="J395" i="1" s="1"/>
  <c r="J394" i="1" s="1"/>
  <c r="J390" i="1" s="1"/>
  <c r="J389" i="1" s="1"/>
  <c r="J381" i="1"/>
  <c r="J380" i="1"/>
  <c r="J372" i="1"/>
  <c r="J371" i="1"/>
  <c r="J370" i="1" s="1"/>
  <c r="J369" i="1" s="1"/>
  <c r="J365" i="1"/>
  <c r="J364" i="1"/>
  <c r="J363" i="1" s="1"/>
  <c r="J359" i="1"/>
  <c r="J358" i="1" s="1"/>
  <c r="J384" i="1"/>
  <c r="J383" i="1"/>
  <c r="J379" i="1" s="1"/>
  <c r="J378" i="1" s="1"/>
  <c r="J377" i="1" s="1"/>
  <c r="J376" i="1" s="1"/>
  <c r="J354" i="1"/>
  <c r="J353" i="1"/>
  <c r="J352" i="1" s="1"/>
  <c r="J351" i="1" s="1"/>
  <c r="J342" i="1"/>
  <c r="J341" i="1"/>
  <c r="J340" i="1" s="1"/>
  <c r="J337" i="1"/>
  <c r="J336" i="1"/>
  <c r="J331" i="1"/>
  <c r="J330" i="1"/>
  <c r="J328" i="1"/>
  <c r="J327" i="1"/>
  <c r="J324" i="1"/>
  <c r="H324" i="1"/>
  <c r="J323" i="1"/>
  <c r="J322" i="1"/>
  <c r="J321" i="1" s="1"/>
  <c r="H61" i="4" s="1"/>
  <c r="J319" i="1"/>
  <c r="J318" i="1" s="1"/>
  <c r="J317" i="1" s="1"/>
  <c r="J316" i="1" s="1"/>
  <c r="J313" i="1"/>
  <c r="J312" i="1" s="1"/>
  <c r="J311" i="1" s="1"/>
  <c r="J310" i="1" s="1"/>
  <c r="H58" i="4" s="1"/>
  <c r="J326" i="1"/>
  <c r="J300" i="1"/>
  <c r="J299" i="1"/>
  <c r="J298" i="1" s="1"/>
  <c r="J297" i="1" s="1"/>
  <c r="H56" i="4" s="1"/>
  <c r="H297" i="1"/>
  <c r="H293" i="1"/>
  <c r="J292" i="1"/>
  <c r="J289" i="1"/>
  <c r="J288" i="1" s="1"/>
  <c r="J286" i="1"/>
  <c r="J285" i="1" s="1"/>
  <c r="J281" i="1"/>
  <c r="J280" i="1" s="1"/>
  <c r="H279" i="1"/>
  <c r="J276" i="1"/>
  <c r="J275" i="1"/>
  <c r="H272" i="1"/>
  <c r="J271" i="1"/>
  <c r="J270" i="1" s="1"/>
  <c r="J269" i="1" s="1"/>
  <c r="J268" i="1" s="1"/>
  <c r="H292" i="1"/>
  <c r="J291" i="1"/>
  <c r="H291" i="1"/>
  <c r="H268" i="1"/>
  <c r="H267" i="1"/>
  <c r="J262" i="1"/>
  <c r="J261" i="1"/>
  <c r="J257" i="1"/>
  <c r="J256" i="1"/>
  <c r="J255" i="1" s="1"/>
  <c r="J254" i="1" s="1"/>
  <c r="J252" i="1"/>
  <c r="H252" i="1"/>
  <c r="H251" i="1"/>
  <c r="J244" i="1"/>
  <c r="J243" i="1" s="1"/>
  <c r="H40" i="4" s="1"/>
  <c r="J260" i="1"/>
  <c r="J259" i="1" s="1"/>
  <c r="J251" i="1"/>
  <c r="J250" i="1"/>
  <c r="J249" i="1" s="1"/>
  <c r="H41" i="4" s="1"/>
  <c r="H249" i="1"/>
  <c r="J227" i="1"/>
  <c r="J226" i="1"/>
  <c r="J224" i="1"/>
  <c r="J223" i="1"/>
  <c r="J220" i="1"/>
  <c r="J219" i="1"/>
  <c r="J217" i="1"/>
  <c r="J216" i="1"/>
  <c r="J215" i="1"/>
  <c r="J213" i="1"/>
  <c r="J212" i="1"/>
  <c r="J210" i="1"/>
  <c r="J209" i="1"/>
  <c r="J204" i="1"/>
  <c r="J203" i="1"/>
  <c r="J202" i="1" s="1"/>
  <c r="H37" i="4" s="1"/>
  <c r="J200" i="1"/>
  <c r="J199" i="1"/>
  <c r="J197" i="1"/>
  <c r="J196" i="1" s="1"/>
  <c r="J195" i="1" s="1"/>
  <c r="J194" i="1" s="1"/>
  <c r="H36" i="4" s="1"/>
  <c r="J187" i="1"/>
  <c r="J186" i="1" s="1"/>
  <c r="J184" i="1"/>
  <c r="J183" i="1" s="1"/>
  <c r="J181" i="1"/>
  <c r="J179" i="1"/>
  <c r="J176" i="1"/>
  <c r="J174" i="1"/>
  <c r="J173" i="1"/>
  <c r="J172" i="1" s="1"/>
  <c r="J171" i="1" s="1"/>
  <c r="H172" i="1"/>
  <c r="J168" i="1"/>
  <c r="J167" i="1"/>
  <c r="H167" i="1"/>
  <c r="J165" i="1"/>
  <c r="J164" i="1" s="1"/>
  <c r="J162" i="1"/>
  <c r="J161" i="1" s="1"/>
  <c r="J159" i="1"/>
  <c r="J158" i="1" s="1"/>
  <c r="J156" i="1"/>
  <c r="J155" i="1" s="1"/>
  <c r="J150" i="1" s="1"/>
  <c r="H32" i="4" s="1"/>
  <c r="J151" i="1"/>
  <c r="J148" i="1"/>
  <c r="J147" i="1"/>
  <c r="J145" i="1"/>
  <c r="J141" i="1"/>
  <c r="J140" i="1" s="1"/>
  <c r="J139" i="1" s="1"/>
  <c r="J138" i="1" s="1"/>
  <c r="J128" i="1"/>
  <c r="J127" i="1"/>
  <c r="J123" i="1"/>
  <c r="J122" i="1"/>
  <c r="J120" i="1"/>
  <c r="J119" i="1"/>
  <c r="J118" i="1"/>
  <c r="J113" i="1"/>
  <c r="J112" i="1"/>
  <c r="J111" i="1" s="1"/>
  <c r="J109" i="1"/>
  <c r="J108" i="1" s="1"/>
  <c r="J105" i="1"/>
  <c r="J104" i="1" s="1"/>
  <c r="J102" i="1"/>
  <c r="J101" i="1" s="1"/>
  <c r="J99" i="1"/>
  <c r="J98" i="1"/>
  <c r="J94" i="1"/>
  <c r="J88" i="1"/>
  <c r="J87" i="1" s="1"/>
  <c r="J83" i="1"/>
  <c r="J86" i="1"/>
  <c r="J92" i="1"/>
  <c r="J93" i="1"/>
  <c r="H81" i="1"/>
  <c r="J79" i="1"/>
  <c r="J78" i="1"/>
  <c r="J77" i="1" s="1"/>
  <c r="H28" i="4" s="1"/>
  <c r="J71" i="1"/>
  <c r="J70" i="1" s="1"/>
  <c r="J69" i="1" s="1"/>
  <c r="H25" i="4" s="1"/>
  <c r="J67" i="1"/>
  <c r="J82" i="1"/>
  <c r="J65" i="1"/>
  <c r="J64" i="1"/>
  <c r="J61" i="1"/>
  <c r="J58" i="1"/>
  <c r="J55" i="1"/>
  <c r="J51" i="1"/>
  <c r="J50" i="1" s="1"/>
  <c r="J49" i="1" s="1"/>
  <c r="J48" i="1" s="1"/>
  <c r="J47" i="1" s="1"/>
  <c r="H24" i="4" s="1"/>
  <c r="J45" i="1"/>
  <c r="J44" i="1" s="1"/>
  <c r="J43" i="1" s="1"/>
  <c r="J42" i="1" s="1"/>
  <c r="J36" i="1"/>
  <c r="J35" i="1"/>
  <c r="J33" i="1"/>
  <c r="J32" i="1"/>
  <c r="E451" i="3"/>
  <c r="J31" i="1"/>
  <c r="J30" i="1" s="1"/>
  <c r="E450" i="3"/>
  <c r="E447" i="3"/>
  <c r="E446" i="3"/>
  <c r="E445" i="3" s="1"/>
  <c r="E444" i="3"/>
  <c r="E443" i="3" s="1"/>
  <c r="E442" i="3" s="1"/>
  <c r="E449" i="3"/>
  <c r="E448" i="3"/>
  <c r="E441" i="3"/>
  <c r="E440" i="3"/>
  <c r="E439" i="3" s="1"/>
  <c r="E438" i="3"/>
  <c r="E437" i="3"/>
  <c r="E436" i="3"/>
  <c r="E435" i="3" s="1"/>
  <c r="E434" i="3" s="1"/>
  <c r="E433" i="3"/>
  <c r="E432" i="3"/>
  <c r="E431" i="3" s="1"/>
  <c r="E430" i="3" s="1"/>
  <c r="E429" i="3"/>
  <c r="E428" i="3"/>
  <c r="E427" i="3"/>
  <c r="E420" i="3"/>
  <c r="E419" i="3"/>
  <c r="E418" i="3" s="1"/>
  <c r="E417" i="3" s="1"/>
  <c r="E416" i="3"/>
  <c r="E415" i="3"/>
  <c r="E414" i="3"/>
  <c r="E411" i="3"/>
  <c r="E410" i="3" s="1"/>
  <c r="E409" i="3" s="1"/>
  <c r="E408" i="3" s="1"/>
  <c r="E407" i="3"/>
  <c r="E406" i="3" s="1"/>
  <c r="E403" i="3" s="1"/>
  <c r="E404" i="3"/>
  <c r="E402" i="3"/>
  <c r="E401" i="3"/>
  <c r="E400" i="3" s="1"/>
  <c r="E398" i="3"/>
  <c r="E397" i="3" s="1"/>
  <c r="E381" i="3" s="1"/>
  <c r="E391" i="3"/>
  <c r="E390" i="3"/>
  <c r="E386" i="3"/>
  <c r="E385" i="3"/>
  <c r="E384" i="3"/>
  <c r="E380" i="3"/>
  <c r="E379" i="3"/>
  <c r="E378" i="3" s="1"/>
  <c r="E377" i="3"/>
  <c r="E376" i="3" s="1"/>
  <c r="E375" i="3" s="1"/>
  <c r="E369" i="3"/>
  <c r="E368" i="3"/>
  <c r="E367" i="3"/>
  <c r="E365" i="3"/>
  <c r="E364" i="3"/>
  <c r="E363" i="3"/>
  <c r="E361" i="3"/>
  <c r="E360" i="3"/>
  <c r="E359" i="3"/>
  <c r="E358" i="3"/>
  <c r="E357" i="3"/>
  <c r="E356" i="3"/>
  <c r="E355" i="3"/>
  <c r="E353" i="3"/>
  <c r="E352" i="3" s="1"/>
  <c r="E351" i="3" s="1"/>
  <c r="E350" i="3" s="1"/>
  <c r="E349" i="3"/>
  <c r="E348" i="3" s="1"/>
  <c r="E347" i="3" s="1"/>
  <c r="E387" i="3"/>
  <c r="E354" i="3"/>
  <c r="E362" i="3"/>
  <c r="E366" i="3"/>
  <c r="E426" i="3"/>
  <c r="E425" i="3" s="1"/>
  <c r="E424" i="3" s="1"/>
  <c r="E383" i="3"/>
  <c r="E413" i="3"/>
  <c r="E412" i="3"/>
  <c r="E346" i="3"/>
  <c r="E345" i="3" s="1"/>
  <c r="E344" i="3" s="1"/>
  <c r="E341" i="3"/>
  <c r="E340" i="3"/>
  <c r="E339" i="3"/>
  <c r="E338" i="3"/>
  <c r="E337" i="3" s="1"/>
  <c r="E336" i="3"/>
  <c r="E335" i="3" s="1"/>
  <c r="E334" i="3" s="1"/>
  <c r="E330" i="3"/>
  <c r="E327" i="3"/>
  <c r="E382" i="3"/>
  <c r="E325" i="3"/>
  <c r="E324" i="3"/>
  <c r="E323" i="3"/>
  <c r="E320" i="3"/>
  <c r="E319" i="3"/>
  <c r="E318" i="3"/>
  <c r="E317" i="3"/>
  <c r="E314" i="3"/>
  <c r="E310" i="3"/>
  <c r="E309" i="3" s="1"/>
  <c r="E306" i="3"/>
  <c r="E305" i="3"/>
  <c r="E304" i="3"/>
  <c r="E312" i="3"/>
  <c r="E311" i="3"/>
  <c r="E316" i="3"/>
  <c r="E315" i="3" s="1"/>
  <c r="E322" i="3"/>
  <c r="E321" i="3" s="1"/>
  <c r="E303" i="3"/>
  <c r="E302" i="3" s="1"/>
  <c r="E301" i="3"/>
  <c r="E299" i="3"/>
  <c r="E298" i="3"/>
  <c r="E297" i="3" s="1"/>
  <c r="E291" i="3"/>
  <c r="E290" i="3"/>
  <c r="E289" i="3"/>
  <c r="E286" i="3"/>
  <c r="E284" i="3" s="1"/>
  <c r="E283" i="3" s="1"/>
  <c r="E288" i="3"/>
  <c r="E287" i="3" s="1"/>
  <c r="E280" i="3"/>
  <c r="E279" i="3"/>
  <c r="E275" i="3"/>
  <c r="E274" i="3"/>
  <c r="E269" i="3"/>
  <c r="E267" i="3"/>
  <c r="E266" i="3" s="1"/>
  <c r="E265" i="3" s="1"/>
  <c r="E263" i="3"/>
  <c r="E262" i="3"/>
  <c r="E260" i="3"/>
  <c r="E259" i="3"/>
  <c r="E258" i="3"/>
  <c r="E257" i="3" s="1"/>
  <c r="E252" i="3" s="1"/>
  <c r="E256" i="3"/>
  <c r="E255" i="3"/>
  <c r="E254" i="3"/>
  <c r="E249" i="3"/>
  <c r="E248" i="3"/>
  <c r="E238" i="3"/>
  <c r="E237" i="3"/>
  <c r="E235" i="3"/>
  <c r="E234" i="3"/>
  <c r="E233" i="3"/>
  <c r="E232" i="3"/>
  <c r="E231" i="3"/>
  <c r="E230" i="3"/>
  <c r="E218" i="3"/>
  <c r="E216" i="3"/>
  <c r="E207" i="3"/>
  <c r="E204" i="3"/>
  <c r="E203" i="3"/>
  <c r="E197" i="3"/>
  <c r="E196" i="3"/>
  <c r="E195" i="3"/>
  <c r="E194" i="3"/>
  <c r="E190" i="3"/>
  <c r="E189" i="3" s="1"/>
  <c r="E188" i="3" s="1"/>
  <c r="E187" i="3"/>
  <c r="E186" i="3"/>
  <c r="E185" i="3" s="1"/>
  <c r="E184" i="3"/>
  <c r="E182" i="3"/>
  <c r="E179" i="3"/>
  <c r="E178" i="3"/>
  <c r="E177" i="3" s="1"/>
  <c r="E176" i="3"/>
  <c r="E175" i="3" s="1"/>
  <c r="E174" i="3" s="1"/>
  <c r="E173" i="3"/>
  <c r="E172" i="3"/>
  <c r="E171" i="3"/>
  <c r="E168" i="3"/>
  <c r="E167" i="3"/>
  <c r="E166" i="3" s="1"/>
  <c r="E165" i="3"/>
  <c r="E164" i="3"/>
  <c r="E161" i="3"/>
  <c r="E160" i="3" s="1"/>
  <c r="E159" i="3" s="1"/>
  <c r="E157" i="3"/>
  <c r="E156" i="3"/>
  <c r="E155" i="3" s="1"/>
  <c r="E154" i="3"/>
  <c r="E153" i="3" s="1"/>
  <c r="E152" i="3" s="1"/>
  <c r="E148" i="3"/>
  <c r="E147" i="3"/>
  <c r="E146" i="3" s="1"/>
  <c r="E142" i="3"/>
  <c r="E141" i="3" s="1"/>
  <c r="E140" i="3" s="1"/>
  <c r="E139" i="3"/>
  <c r="E138" i="3"/>
  <c r="E133" i="3"/>
  <c r="E132" i="3"/>
  <c r="E131" i="3" s="1"/>
  <c r="E130" i="3" s="1"/>
  <c r="E129" i="3"/>
  <c r="E128" i="3" s="1"/>
  <c r="E127" i="3" s="1"/>
  <c r="E126" i="3"/>
  <c r="E125" i="3"/>
  <c r="E124" i="3"/>
  <c r="E123" i="3"/>
  <c r="E119" i="3"/>
  <c r="E118" i="3"/>
  <c r="E117" i="3" s="1"/>
  <c r="E116" i="3" s="1"/>
  <c r="E115" i="3"/>
  <c r="E114" i="3" s="1"/>
  <c r="E113" i="3" s="1"/>
  <c r="E112" i="3"/>
  <c r="E111" i="3" s="1"/>
  <c r="E110" i="3" s="1"/>
  <c r="E109" i="3"/>
  <c r="E108" i="3"/>
  <c r="E107" i="3" s="1"/>
  <c r="E106" i="3"/>
  <c r="E105" i="3" s="1"/>
  <c r="E104" i="3" s="1"/>
  <c r="E103" i="3"/>
  <c r="E102" i="3"/>
  <c r="E101" i="3" s="1"/>
  <c r="E100" i="3"/>
  <c r="E99" i="3" s="1"/>
  <c r="E98" i="3" s="1"/>
  <c r="E97" i="3"/>
  <c r="E96" i="3"/>
  <c r="E95" i="3"/>
  <c r="E94" i="3"/>
  <c r="E93" i="3" s="1"/>
  <c r="E92" i="3"/>
  <c r="E91" i="3"/>
  <c r="E90" i="3"/>
  <c r="E83" i="3"/>
  <c r="E82" i="3" s="1"/>
  <c r="E81" i="3" s="1"/>
  <c r="E79" i="3"/>
  <c r="E78" i="3" s="1"/>
  <c r="E77" i="3" s="1"/>
  <c r="E76" i="3" s="1"/>
  <c r="E75" i="3"/>
  <c r="E74" i="3" s="1"/>
  <c r="E73" i="3" s="1"/>
  <c r="E65" i="3"/>
  <c r="E64" i="3"/>
  <c r="E63" i="3" s="1"/>
  <c r="E62" i="3"/>
  <c r="E61" i="3"/>
  <c r="E60" i="3"/>
  <c r="E56" i="3"/>
  <c r="E55" i="3"/>
  <c r="E54" i="3" s="1"/>
  <c r="E53" i="3" s="1"/>
  <c r="E52" i="3"/>
  <c r="E51" i="3"/>
  <c r="E50" i="3"/>
  <c r="E46" i="3"/>
  <c r="E45" i="3"/>
  <c r="E44" i="3"/>
  <c r="E40" i="3"/>
  <c r="E39" i="3"/>
  <c r="E37" i="3"/>
  <c r="E36" i="3"/>
  <c r="E34" i="3"/>
  <c r="E33" i="3"/>
  <c r="E31" i="3"/>
  <c r="E30" i="3"/>
  <c r="E28" i="3"/>
  <c r="E27" i="3"/>
  <c r="E26" i="3"/>
  <c r="E120" i="3"/>
  <c r="E35" i="3"/>
  <c r="E38" i="3"/>
  <c r="E89" i="3"/>
  <c r="E88" i="3" s="1"/>
  <c r="E87" i="3" s="1"/>
  <c r="E86" i="3"/>
  <c r="E85" i="3"/>
  <c r="E84" i="3" s="1"/>
  <c r="E163" i="3"/>
  <c r="E162" i="3" s="1"/>
  <c r="E181" i="3"/>
  <c r="E180" i="3" s="1"/>
  <c r="E193" i="3"/>
  <c r="E192" i="3" s="1"/>
  <c r="E191" i="3" s="1"/>
  <c r="E202" i="3"/>
  <c r="E253" i="3"/>
  <c r="E43" i="3"/>
  <c r="E25" i="3"/>
  <c r="E24" i="3" s="1"/>
  <c r="E23" i="3" s="1"/>
  <c r="E29" i="3"/>
  <c r="E49" i="3"/>
  <c r="E170" i="3"/>
  <c r="E169" i="3" s="1"/>
  <c r="E236" i="3"/>
  <c r="E206" i="3" s="1"/>
  <c r="E205" i="3" s="1"/>
  <c r="E32" i="3"/>
  <c r="E59" i="3"/>
  <c r="E58" i="3"/>
  <c r="E137" i="3"/>
  <c r="E136" i="3" s="1"/>
  <c r="E135" i="3" s="1"/>
  <c r="E47" i="3"/>
  <c r="E22" i="3"/>
  <c r="E48" i="3"/>
  <c r="E41" i="3"/>
  <c r="E42" i="3"/>
  <c r="H62" i="4"/>
  <c r="H52" i="4"/>
  <c r="H47" i="4"/>
  <c r="H270" i="1"/>
  <c r="H271" i="1" s="1"/>
  <c r="E80" i="3" l="1"/>
  <c r="J29" i="1"/>
  <c r="J28" i="1" s="1"/>
  <c r="H23" i="4"/>
  <c r="H22" i="4"/>
  <c r="J170" i="1"/>
  <c r="H34" i="4"/>
  <c r="H33" i="4" s="1"/>
  <c r="H48" i="4"/>
  <c r="H54" i="4"/>
  <c r="J339" i="1"/>
  <c r="H69" i="4"/>
  <c r="H68" i="4" s="1"/>
  <c r="J405" i="1"/>
  <c r="J388" i="1" s="1"/>
  <c r="H45" i="4"/>
  <c r="E158" i="3"/>
  <c r="E20" i="3" s="1"/>
  <c r="E282" i="3"/>
  <c r="E296" i="3"/>
  <c r="E326" i="3"/>
  <c r="J81" i="1"/>
  <c r="H29" i="4" s="1"/>
  <c r="J107" i="1"/>
  <c r="J137" i="1"/>
  <c r="H31" i="4"/>
  <c r="H30" i="4" s="1"/>
  <c r="J279" i="1"/>
  <c r="J278" i="1" s="1"/>
  <c r="H55" i="4" s="1"/>
  <c r="J315" i="1"/>
  <c r="H60" i="4"/>
  <c r="H59" i="4" s="1"/>
  <c r="J368" i="1"/>
  <c r="J367" i="1" s="1"/>
  <c r="H26" i="4"/>
  <c r="J425" i="1"/>
  <c r="J424" i="1" s="1"/>
  <c r="J447" i="1"/>
  <c r="J443" i="1" s="1"/>
  <c r="H46" i="4" s="1"/>
  <c r="J559" i="1"/>
  <c r="J542" i="1" s="1"/>
  <c r="H51" i="4"/>
  <c r="H50" i="4" s="1"/>
  <c r="J618" i="1"/>
  <c r="J601" i="1" s="1"/>
  <c r="H66" i="4"/>
  <c r="H64" i="4" s="1"/>
  <c r="J690" i="1"/>
  <c r="J684" i="1"/>
  <c r="H63" i="4" s="1"/>
  <c r="H72" i="4"/>
  <c r="J344" i="1"/>
  <c r="I545" i="1"/>
  <c r="I544" i="1" s="1"/>
  <c r="I543" i="1" s="1"/>
  <c r="J498" i="1"/>
  <c r="J497" i="1" s="1"/>
  <c r="J496" i="1" s="1"/>
  <c r="J362" i="1"/>
  <c r="J674" i="1"/>
  <c r="I139" i="1"/>
  <c r="I138" i="1" s="1"/>
  <c r="I137" i="1" s="1"/>
  <c r="I425" i="1"/>
  <c r="I424" i="1" s="1"/>
  <c r="I388" i="1"/>
  <c r="I564" i="1"/>
  <c r="I560" i="1" s="1"/>
  <c r="I559" i="1" s="1"/>
  <c r="I448" i="1"/>
  <c r="I447" i="1" s="1"/>
  <c r="I443" i="1" s="1"/>
  <c r="I269" i="1"/>
  <c r="I268" i="1" s="1"/>
  <c r="J236" i="1"/>
  <c r="J235" i="1" s="1"/>
  <c r="J234" i="1" s="1"/>
  <c r="I298" i="1"/>
  <c r="I297" i="1" s="1"/>
  <c r="I267" i="1" l="1"/>
  <c r="I40" i="1" s="1"/>
  <c r="J361" i="1"/>
  <c r="J350" i="1" s="1"/>
  <c r="H71" i="4"/>
  <c r="H70" i="4" s="1"/>
  <c r="I542" i="1"/>
  <c r="H53" i="4"/>
  <c r="J41" i="1"/>
  <c r="J233" i="1"/>
  <c r="H39" i="4"/>
  <c r="H38" i="4" s="1"/>
  <c r="J667" i="1"/>
  <c r="J658" i="1" s="1"/>
  <c r="H44" i="4"/>
  <c r="J267" i="1"/>
  <c r="H21" i="4"/>
  <c r="H19" i="4" s="1"/>
  <c r="J40" i="1" l="1"/>
  <c r="J26" i="1" s="1"/>
  <c r="I26" i="1"/>
</calcChain>
</file>

<file path=xl/sharedStrings.xml><?xml version="1.0" encoding="utf-8"?>
<sst xmlns="http://schemas.openxmlformats.org/spreadsheetml/2006/main" count="4789" uniqueCount="677">
  <si>
    <t>Реализация мероприятий по развитию пассажирского транспорта муниципального образования Темрюкский район</t>
  </si>
  <si>
    <t>4530010420</t>
  </si>
  <si>
    <t>4600000590</t>
  </si>
  <si>
    <t>Обеспечение проведения выборов и референдумов</t>
  </si>
  <si>
    <t>Обеспечение и проведение выборов и референдумов в муниципальном образовании Темрюкский район</t>
  </si>
  <si>
    <t>Проведение дополнительных выборов депутатов Совета муниципального образования Темрюкский район</t>
  </si>
  <si>
    <t>7200000000</t>
  </si>
  <si>
    <t>7210000000</t>
  </si>
  <si>
    <t>43.</t>
  </si>
  <si>
    <t>44.</t>
  </si>
  <si>
    <t xml:space="preserve">Физическая культура </t>
  </si>
  <si>
    <t>7900000000</t>
  </si>
  <si>
    <t>Непрограммные расходы муниципального образования Темрюкский район</t>
  </si>
  <si>
    <t>7910000000</t>
  </si>
  <si>
    <t xml:space="preserve">Непрограммные расходы </t>
  </si>
  <si>
    <t>Организация конкурсных мероприятий на право размещения нестационарных торговых объектов на территории муниципального образования Темрюкский район</t>
  </si>
  <si>
    <t>7910010430</t>
  </si>
  <si>
    <t>45.</t>
  </si>
  <si>
    <t xml:space="preserve">    (тыс.рублей)</t>
  </si>
  <si>
    <t>5610060120</t>
  </si>
  <si>
    <t xml:space="preserve">Субсидии на 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 </t>
  </si>
  <si>
    <t>6010010220</t>
  </si>
  <si>
    <t>6010060960</t>
  </si>
  <si>
    <t>Осуществление отдельных государственных полномочий по строительству  и реконструкции  объектов здравоохранения, включая проектно-изыскательские  работы, необходимых для организации  оказания медицинской помощи</t>
  </si>
  <si>
    <t xml:space="preserve">Осуществление государственных  полномочий по предупреждению и ликвидации болезней  животных, их лечению, защите населения от болезней,общих для человека и животных, в части регулирования численности безнадзорных животных </t>
  </si>
  <si>
    <t>Приобретение жилья в муниципальном образовании Темрюкский район</t>
  </si>
  <si>
    <t>3410000000</t>
  </si>
  <si>
    <t>3410050820</t>
  </si>
  <si>
    <t>3410R08200</t>
  </si>
  <si>
    <t>Приобретение квартир для обеспечения служебным жилым помещением приглашенных врачей</t>
  </si>
  <si>
    <t>3410100000</t>
  </si>
  <si>
    <t>5610060470</t>
  </si>
  <si>
    <t>Развитие общественной  инфраструктуры муниципального значения</t>
  </si>
  <si>
    <t>Непрограммные расходы</t>
  </si>
  <si>
    <t>Прочие обязательства муниципального образования Темрюкский район</t>
  </si>
  <si>
    <t>7910010030</t>
  </si>
  <si>
    <t>Исполнение судебных актов</t>
  </si>
  <si>
    <t>830</t>
  </si>
  <si>
    <t>Заготовка, переработка, хранение и обеспечение безопасности донорской крови и её компонентов</t>
  </si>
  <si>
    <t>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</si>
  <si>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отдельных пономочий по предоставлению жилых помещений детям -сиротам и детям, оставшимся без попечения родителей, лицам из их числа по договорам найма специализированных жилых помещений</t>
  </si>
  <si>
    <t>5610062500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</si>
  <si>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</t>
  </si>
  <si>
    <t>7910052240</t>
  </si>
  <si>
    <t>Субсидии некоммерческим организациям (за исключением государственных (муниципальных) учреждений)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</si>
  <si>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</si>
  <si>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</si>
  <si>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5610060600</t>
  </si>
  <si>
    <t>Реализация мероприятий государственной программы Краснодарского края "Развитие образования"</t>
  </si>
  <si>
    <t>5920060120</t>
  </si>
  <si>
    <t>Субсидии на 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</si>
  <si>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4420050550</t>
  </si>
  <si>
    <t>Субвенции по поддержке сельскохозяйственного производства в Краснодарском крае в части возмещения  части процентной ставки по долгосрочным, среднесрочным и краткосрочным кредитам,взятым малыми формами хозяйствования</t>
  </si>
  <si>
    <t>6310060120</t>
  </si>
  <si>
    <t>6310060740</t>
  </si>
  <si>
    <t>Начальник  финансового управления</t>
  </si>
  <si>
    <t>Н.А. Опара</t>
  </si>
  <si>
    <t>340</t>
  </si>
  <si>
    <t>Стипендии</t>
  </si>
  <si>
    <t>5610060050</t>
  </si>
  <si>
    <t>Субсидии на дополнительную помощь местным бюджетам для решения социально значимых вопросов</t>
  </si>
  <si>
    <t>350</t>
  </si>
  <si>
    <t>Премии и гранты</t>
  </si>
  <si>
    <t>5710060590</t>
  </si>
  <si>
    <t>Субсидии на реализацию мероприятий государственной программы Краснодарского края "Дети Кубани"</t>
  </si>
  <si>
    <t>Начальник финансового управления</t>
  </si>
  <si>
    <t>Н.А.Опара</t>
  </si>
  <si>
    <t>7400000000</t>
  </si>
  <si>
    <t>7410000000</t>
  </si>
  <si>
    <t>7410000190</t>
  </si>
  <si>
    <t>7420000000</t>
  </si>
  <si>
    <t>7420000190</t>
  </si>
  <si>
    <t>Темрюкский район VI  созыва</t>
  </si>
  <si>
    <t>к решению XVI сессии Совета</t>
  </si>
  <si>
    <t>к решению  VI сессии Совета</t>
  </si>
  <si>
    <t xml:space="preserve">к решению  XVI сессии Совета                                                                     </t>
  </si>
  <si>
    <t>от  "26" августа  2016 г. №  154</t>
  </si>
  <si>
    <t xml:space="preserve">к решению VI сессии Совета                                                                     </t>
  </si>
  <si>
    <t xml:space="preserve">            к решению XVI сессии Совета                                                                     </t>
  </si>
  <si>
    <t xml:space="preserve">            к решению   VI  сессии Совета                                                                     </t>
  </si>
  <si>
    <t xml:space="preserve">            от  "26" августа  2016 г. № 154</t>
  </si>
  <si>
    <t>Образование</t>
  </si>
  <si>
    <t>Общее образование</t>
  </si>
  <si>
    <t>Дошкольное образование</t>
  </si>
  <si>
    <t>01</t>
  </si>
  <si>
    <t>06</t>
  </si>
  <si>
    <t>05</t>
  </si>
  <si>
    <t>02</t>
  </si>
  <si>
    <t>07</t>
  </si>
  <si>
    <t>03</t>
  </si>
  <si>
    <t>08</t>
  </si>
  <si>
    <t>04</t>
  </si>
  <si>
    <t>09</t>
  </si>
  <si>
    <t>РЗ</t>
  </si>
  <si>
    <t>ПР</t>
  </si>
  <si>
    <t>ЦСР</t>
  </si>
  <si>
    <t>Жилищно-коммунальное хозяйство</t>
  </si>
  <si>
    <t>ВР</t>
  </si>
  <si>
    <t>Другие вопросы в области образования</t>
  </si>
  <si>
    <t>Переподготовка и повышение квалификации кадров</t>
  </si>
  <si>
    <t>Молодежная политика и оздоровление детей</t>
  </si>
  <si>
    <t>Общегосударственные вопросы</t>
  </si>
  <si>
    <t>925</t>
  </si>
  <si>
    <t>926</t>
  </si>
  <si>
    <t>902</t>
  </si>
  <si>
    <t>10</t>
  </si>
  <si>
    <t>Другие общегосударственные вопросы</t>
  </si>
  <si>
    <t>Национальная экономика</t>
  </si>
  <si>
    <t>11</t>
  </si>
  <si>
    <t>905</t>
  </si>
  <si>
    <t>Социальная политика</t>
  </si>
  <si>
    <t>Пенсионное обеспечение</t>
  </si>
  <si>
    <t>Социальное обеспечение населения</t>
  </si>
  <si>
    <t>Администрация муниципального образования Темрюкский  район</t>
  </si>
  <si>
    <t>Сельское хозяйство и рыболовство</t>
  </si>
  <si>
    <t>Совет муниципального образования Темрюкский район</t>
  </si>
  <si>
    <t>901</t>
  </si>
  <si>
    <t>№ п/п</t>
  </si>
  <si>
    <t>1.</t>
  </si>
  <si>
    <t>ВСЕГО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</si>
  <si>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</si>
  <si>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</si>
  <si>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</si>
  <si>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</si>
  <si>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</si>
  <si>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</si>
  <si>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</si>
  <si>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</si>
  <si>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</si>
  <si>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Управление культуры администрации муниципального образования Темрюкский район</t>
  </si>
  <si>
    <t>Другие вопросы в области жилищно-коммунального хозяйства</t>
  </si>
  <si>
    <t>934</t>
  </si>
  <si>
    <t>Управление образованием администрации муниципального образования Темрюкский район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</si>
  <si>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</si>
  <si>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</si>
  <si>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</si>
  <si>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Профессиональная подготовка, переподготовка и повышение квалификации</t>
  </si>
  <si>
    <t>Охрана семьи и детства</t>
  </si>
  <si>
    <t>Отдел по делам молодежи администрации муниципального образования Темрюкский район</t>
  </si>
  <si>
    <t>Амбулаторная помощь</t>
  </si>
  <si>
    <t>Скорая медицинская помощь</t>
  </si>
  <si>
    <t xml:space="preserve">Наименование </t>
  </si>
  <si>
    <t>Всего расходов</t>
  </si>
  <si>
    <t>Национальная безопасность и правоохранительная деятельность</t>
  </si>
  <si>
    <t>Культура</t>
  </si>
  <si>
    <t xml:space="preserve">          в том числе:</t>
  </si>
  <si>
    <t>Здравоохранение</t>
  </si>
  <si>
    <t xml:space="preserve">Скорая медицинская помощь </t>
  </si>
  <si>
    <t>Организация и осуществление деятельности по опеке и попечительству в отношении несовершеннолетних</t>
  </si>
  <si>
    <t>2011 год</t>
  </si>
  <si>
    <t>(тыс. рублей)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</si>
  <si>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</si>
  <si>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</si>
  <si>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</t>
  </si>
  <si>
    <t>Финансовое управление администрации муниципального образования Темрюкский район</t>
  </si>
  <si>
    <t>Обслуживание государственного внутреннего и муниципального долга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</si>
  <si>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</si>
  <si>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</si>
  <si>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культуры, кинематографии</t>
  </si>
  <si>
    <t>Стационарная медицинская помощь</t>
  </si>
  <si>
    <t>Управление семьи и детства администрации муниципального образования Темрюкский район</t>
  </si>
  <si>
    <t>953</t>
  </si>
  <si>
    <t>Создание и организация деятельности комиссий по делам несовершеннолетних и защите их прав</t>
  </si>
  <si>
    <t>Физическая культура и спорт</t>
  </si>
  <si>
    <t>Другие вопросы в области физической культуры и спорта</t>
  </si>
  <si>
    <t>11.</t>
  </si>
  <si>
    <t>Обслуживание государственного и муниципального долга</t>
  </si>
  <si>
    <t>Отдел по физической культуре и спорту администрации муниципального образования Темрюкский район</t>
  </si>
  <si>
    <t>929</t>
  </si>
  <si>
    <t>Предоставление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приемные семьи</t>
  </si>
  <si>
    <t>Обеспечение выплаты ежемесячного вознаграждения, причитающегося приемным родителям за оказание услуг по воспитанию приемных детей</t>
  </si>
  <si>
    <t>Контрольно-счетная палата муниципального образования Темрюкский район</t>
  </si>
  <si>
    <t>910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</si>
  <si>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</si>
  <si>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</si>
  <si>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12</t>
  </si>
  <si>
    <t>Массовый спорт</t>
  </si>
  <si>
    <t>Резервные фонды</t>
  </si>
  <si>
    <t>Другие вопросы в области социальной политики</t>
  </si>
  <si>
    <t>муниципального образования</t>
  </si>
  <si>
    <t>120</t>
  </si>
  <si>
    <t>240</t>
  </si>
  <si>
    <t>850</t>
  </si>
  <si>
    <t>Расходы на выплату персоналу казенных учреждений</t>
  </si>
  <si>
    <t>110</t>
  </si>
  <si>
    <t>630</t>
  </si>
  <si>
    <t>Расходы на выплаты персоналу казенных учреждений</t>
  </si>
  <si>
    <t>Жилищное  хозяйство</t>
  </si>
  <si>
    <t>Культура, кинематография</t>
  </si>
  <si>
    <t>810</t>
  </si>
  <si>
    <t>Дорожное хозяйство (дорожные фонды)</t>
  </si>
  <si>
    <t>Организация оздоровления и отдыха детей</t>
  </si>
  <si>
    <t>Субсидии юридическим лицам (кроме государственных учреждений) и физическим лицам - производителям товаров, работ, услуг</t>
  </si>
  <si>
    <t>Обеспечение деятельности высшего органа исполнительной власти муниципального образования Темрюкский район</t>
  </si>
  <si>
    <t>Высшее должностное лицо  муниципального образования Темрюкский район</t>
  </si>
  <si>
    <t>Расходы на обеспечение функций органов местного самоуправления</t>
  </si>
  <si>
    <t xml:space="preserve">902 </t>
  </si>
  <si>
    <t>Финансовое обеспечение непредвиденных расходов</t>
  </si>
  <si>
    <t>Резервный фонд администрации муниципального образования Темрюкский район</t>
  </si>
  <si>
    <t>Прочие обязательства муниципального образования</t>
  </si>
  <si>
    <t>Осуществление государственных полномочий по поддержке сельскохозяйственного производства</t>
  </si>
  <si>
    <t>Расходы на обеспечение деятельности (оказание услуг) муниципальных учреждений</t>
  </si>
  <si>
    <t>Процентные платежи по муниципальному долгу муниципального образования</t>
  </si>
  <si>
    <t>Дотации на выравнивание бюджетной обеспеченности поселений</t>
  </si>
  <si>
    <t>Руководитель Контрольно-счетной палаты муниципального образования Темрюкский район</t>
  </si>
  <si>
    <t>Контрольно - счетная палата муниципального образования Темрюкский район</t>
  </si>
  <si>
    <t>Социальная поддержка граждан</t>
  </si>
  <si>
    <t>Председатель Совета муниципального образования Темрюкский район</t>
  </si>
  <si>
    <t>Обеспечение деятельности представительного органа  муниципального образования Темрюкский район</t>
  </si>
  <si>
    <t xml:space="preserve">Совет муниципального образования Темрюкский район </t>
  </si>
  <si>
    <t>Поддержание устойчивого исполнения  местных бюджетов</t>
  </si>
  <si>
    <t>Осуществление отдельных полномочий Краснодарского края на компенсацию расходов на оплату жилых помещений, отопления и освещения работникам муниципальных учреждений, проживающим и работающим в сельской местности</t>
  </si>
  <si>
    <t>Реализация мероприятий муниципальной целевой программы</t>
  </si>
  <si>
    <t>Осуществление отдельных полномочий по предоставлению мер социальной поддержки отдельным группам населения  в обеспечении лекарственными средствами и изделиями медицинского назначения, кроме групп населения, получающих инсулины , таблетированные сахароснижающие препараты, средства самоконтроля и диагностические средства либо перенесших пересадки органов и тканей, получающих иммунодепресанты</t>
  </si>
  <si>
    <t>Обслуживание муниципального долга</t>
  </si>
  <si>
    <t>730</t>
  </si>
  <si>
    <t>Обслуживание  государственного внутреннего и  муниципального долга</t>
  </si>
  <si>
    <t>Обеспечение государственных гарантий реализации прав на получение общедоступного и бесплатного образования</t>
  </si>
  <si>
    <t>Совершенствование социальной поддержки семьи и детей</t>
  </si>
  <si>
    <t>Организация подвоза детей-сирот и детей, оставшихся без попечения родителей, находящихся под опекой (попечительством), в приемных или патронатных семьях (в том числе кровных детей) к месту отдыха и обратно</t>
  </si>
  <si>
    <t xml:space="preserve">Единовременное пособие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ее осуществления, за исключением жилых помещений, приобретенных за счет средств краевого бюджета </t>
  </si>
  <si>
    <t>Расходы на выплату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</si>
  <si>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</si>
  <si>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870</t>
  </si>
  <si>
    <t>Резервные средства</t>
  </si>
  <si>
    <t>Коммунальное хозяйство</t>
  </si>
  <si>
    <t>Обеспечение деятельности контрольно- счетной палаты муниципального образования Темрюкский район</t>
  </si>
  <si>
    <t>Сумма</t>
  </si>
  <si>
    <t>Функционирование Правительства Российской Федерации, высших  исполнительных органов государственной  власти субъектов Российской Федерации, местных администраций</t>
  </si>
  <si>
    <t>Осуществление отдельных государственных полномочий по организации оказания медицинской помощи</t>
  </si>
  <si>
    <t>610</t>
  </si>
  <si>
    <t xml:space="preserve">Субсидии бюджетным учреждениям </t>
  </si>
  <si>
    <t>310</t>
  </si>
  <si>
    <t>Публичные нормативные социальные выплаты гражданам</t>
  </si>
  <si>
    <t>Субсидии бюджетным учреждениям</t>
  </si>
  <si>
    <t>410</t>
  </si>
  <si>
    <t>Бюджетные инвестиции</t>
  </si>
  <si>
    <t>620</t>
  </si>
  <si>
    <t>Субсидии автономным учреждениям</t>
  </si>
  <si>
    <t xml:space="preserve">Субсидии автономным учреждениям </t>
  </si>
  <si>
    <t>510</t>
  </si>
  <si>
    <t xml:space="preserve">Дотации </t>
  </si>
  <si>
    <t xml:space="preserve">07 </t>
  </si>
  <si>
    <t xml:space="preserve">Предоставление ежемесячных денежных выплат на содержание детей-сирот, детей, оставшихся без попечения родителей, переданных на патронатное воспитание </t>
  </si>
  <si>
    <t>Обеспечение выплаты ежемесячного вознаграждения, причитающегося  патронатным воспитателям за оказание услуг по осуществлению патронатного  воспитания, социального патроната и постинтернатного сопровождения</t>
  </si>
  <si>
    <t>Создание благоприятных условий для комплексного развития и жизнедеятельности детей в Темрюкском районе</t>
  </si>
  <si>
    <t>Выявление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 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</si>
  <si>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Муниципальная программа "Обеспечение и развитие физической культуры и спорта в Темрюкском районе"</t>
  </si>
  <si>
    <t xml:space="preserve">Муниципальная  программа  "Дети Тамани" </t>
  </si>
  <si>
    <t>Отдельные мероприятия муниципальной программы</t>
  </si>
  <si>
    <t>Другие вопросы в области здравоохранения</t>
  </si>
  <si>
    <t>Осуществление отдельных полномочий по реализации в муниципальных учреждениях здравоохранения Краснодарского края мероприятий по профилактике терроризма в Краснодарском крае</t>
  </si>
  <si>
    <t>Управление капитального строительства и топливно-энергетического комплекса  администрации муниципального образования Темрюкский район</t>
  </si>
  <si>
    <t>924</t>
  </si>
  <si>
    <t>Отдел внутреннего финансового контроля администрации муниципального образования Темрюкский район</t>
  </si>
  <si>
    <t>908</t>
  </si>
  <si>
    <t>Обеспечение деятельности органов муниципального финансового контроля</t>
  </si>
  <si>
    <t>Обеспечение деятельности отдела внутреннего финансового контроля</t>
  </si>
  <si>
    <t>Создание благоприятных условий для развития и реализации потенциала молодежи в интересах Темрюкского района, Кубани</t>
  </si>
  <si>
    <t>Реализация мероприятий муниципальной программы реализации государственной молодежной политики в Темрюкском районе</t>
  </si>
  <si>
    <t>Прочие мероприятия муниципальной программы</t>
  </si>
  <si>
    <t>Развитие физической культуры и  массового спорта в Темрюкском районе</t>
  </si>
  <si>
    <t>Реализация мероприятий муниципальной  программы</t>
  </si>
  <si>
    <t>Муниципальная программа "Развитие культуры Темрюкского  района"</t>
  </si>
  <si>
    <t>Мероприятия по совершенствованию деятельности учреждений культуры, подведомственных управлению культуры</t>
  </si>
  <si>
    <t>Основные направления развития культуры</t>
  </si>
  <si>
    <t>Муниципальная программа "Эффективное муниципальное управление"</t>
  </si>
  <si>
    <t xml:space="preserve">Обеспечение материально-технического обеспечения администрации </t>
  </si>
  <si>
    <t>Обеспечение ведения бухгалтерского учета</t>
  </si>
  <si>
    <t>Муниципальная программа "Развитие информационного общества и формирование электронного правительства в Темрюкском районе"</t>
  </si>
  <si>
    <t>Развитие дошкольного, общего и дополнительного   образования детей</t>
  </si>
  <si>
    <t>Осуществление отдельных полномочий по предоставлению мер социальной поддержки в виде  компенсации расходов на оплату жилых помещений, отопления и освещения педагогическим работникам муниципальных образовательных организаций, расположенных на территории Краснодарского края,проживающим и работающим в сельской местности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</si>
  <si>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</si>
  <si>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Обеспечение реализации муниципальной программы и прочие мероприятия в области образования</t>
  </si>
  <si>
    <t>Муниципальная программа "Дети Тамани"</t>
  </si>
  <si>
    <t>Безопасность образовательных учреждений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</si>
  <si>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 общеобразовательную программу дошкольного образования</t>
  </si>
  <si>
    <t>Осуществление отдельных государственных полномочий по предоставлению социальной поддержки отдельным 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учреждений дополнительного образования детей Краснодарского края отраслей "Образование" и "Физическая культура и спорт"</t>
  </si>
  <si>
    <t>Повышение безопасности дорожного движения на территории муниципального образования Темрюкский район</t>
  </si>
  <si>
    <t>Отдельные мероприятия по управлению реализацией муниципальной программы</t>
  </si>
  <si>
    <t>Муниципальная программа "Обеспечение безопасности населения в Темрюкском районе"</t>
  </si>
  <si>
    <t xml:space="preserve">Реализация мероприятий по внедрению гражданских технологий противодействию терроризму </t>
  </si>
  <si>
    <t xml:space="preserve">Реализация мероприятий по противодействию коррупции </t>
  </si>
  <si>
    <t>Реализация мероприятий противодействия незаконному потреблению и обороту наркотических средств</t>
  </si>
  <si>
    <t>Реализация мероприятий по профилактике правонарушений</t>
  </si>
  <si>
    <t>Осуществление отдельных полномочий  по ведению  учета граждан отдельных категорий в качестве нуждающихся в жилых помещениях</t>
  </si>
  <si>
    <t>Муниципальная программа "Муниципальная политика и развитие гражданского общества"</t>
  </si>
  <si>
    <t xml:space="preserve">Мероприятия  праздничных дней и памятных дат, проводимых администрацией муниципального образования Темрюкский район </t>
  </si>
  <si>
    <t>Реализация мероприятий праздничных дней и памятных дат, проводимых администрацией муниципального образования Темрюкский район</t>
  </si>
  <si>
    <t xml:space="preserve">Развитие архивного дела в муниципальном образовании Темрюкский район </t>
  </si>
  <si>
    <t>Реализация мероприятий по развитию архивного дела</t>
  </si>
  <si>
    <t>Муниципальная программа "Развитие сельского хозяйства в Темрюкском районе"</t>
  </si>
  <si>
    <t>Материальное стимулирование производства сельскохозяйственной продукции</t>
  </si>
  <si>
    <t>Реализация мероприятий по материальному стимулированию сельскохозяйственной продукции</t>
  </si>
  <si>
    <t>Формирование информационного общества и формирование электронного правительства</t>
  </si>
  <si>
    <t>Реализация мероприятий по повышению безопасности дорожного движения</t>
  </si>
  <si>
    <t>Мероприятия по ремонту автомобильных дорог за счет средств дорожного фонда муниципального образования Темрюкский район</t>
  </si>
  <si>
    <t>Реализация мероприятий по ремонту автомобильных дорог</t>
  </si>
  <si>
    <t>Муниципальная программа "Развитие экономики в Темрюкском районе"</t>
  </si>
  <si>
    <t>Повышение инвестиционной привлекательности муниципального образования Темрюкский район</t>
  </si>
  <si>
    <t>Поддержка малого и среднего предпринимательства в муниципальном образовании Темрюкский район</t>
  </si>
  <si>
    <t>Реализация мероприятий по поддержке малого и среднего предпринимательства</t>
  </si>
  <si>
    <t>Реализация мероприятий муниципальной программы</t>
  </si>
  <si>
    <t>Выполнение  полномочий по организации оказания медицинской помощи</t>
  </si>
  <si>
    <t xml:space="preserve">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</t>
  </si>
  <si>
    <t xml:space="preserve">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 в сложных клинических случаях зубопротезирования </t>
  </si>
  <si>
    <t>Муниципальная программа "Социальная поддержка граждан Темрюкского района"</t>
  </si>
  <si>
    <t>Субвенции на осуществление отдельных государственных полномочий по предоставлению дополнительной денежной компенсации на усиленное питание доноров крови и (или) ее компонентов</t>
  </si>
  <si>
    <t>Муниципальная  программа "Поддержка социально ориентированных некоммерческих организаций, осуществляющих деятельность на территории муниципального образования  Темрюкский район"</t>
  </si>
  <si>
    <t>Реализация мероприятий по созданию благоприятных условий для комплексного развития и жизнедеятельности детей в Темрюкском районе</t>
  </si>
  <si>
    <t>Реализация мероприятий по развитию дошкольного, общего и дополнительного образования</t>
  </si>
  <si>
    <t>Реализация мероприятий по безопасности образовательных учреждений</t>
  </si>
  <si>
    <t>Реализация  основных направлений развития культуры</t>
  </si>
  <si>
    <t>Кадровое обеспечение сферы культуры и искусства</t>
  </si>
  <si>
    <t>Реализация мероприятий по кадровому обеспечению сферы культуры и искусства</t>
  </si>
  <si>
    <t>Укрепление материально-технической базы учреждений культуры</t>
  </si>
  <si>
    <t>Реализация мероприятий по укреплению материально-технической базы учреждений культуры</t>
  </si>
  <si>
    <t>Муниципальная программа "Развитие образования в Темрюкском районе"</t>
  </si>
  <si>
    <t>Предоставление мер социальной поддержки граждан заключивших договор о целевом обучении с муниципальными организациями муниципального образования Темрюкский район</t>
  </si>
  <si>
    <t>Осуществление социальной поддержки граждан заключивших договор о целевом обучении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</si>
  <si>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</si>
  <si>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</si>
  <si>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</si>
  <si>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</si>
  <si>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</si>
  <si>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</si>
  <si>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</si>
  <si>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</si>
  <si>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</si>
  <si>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</si>
  <si>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24.</t>
  </si>
  <si>
    <t>25.</t>
  </si>
  <si>
    <t>26.</t>
  </si>
  <si>
    <t>27.</t>
  </si>
  <si>
    <t>28.</t>
  </si>
  <si>
    <t>360</t>
  </si>
  <si>
    <t>Иные выплаты населению</t>
  </si>
  <si>
    <t>Отдельные мероприятия по управлению реализацией программы</t>
  </si>
  <si>
    <t>Уплата  налогов, сборов и иных платежей</t>
  </si>
  <si>
    <t>Субсидии  некоммерческим организациям (за исключением государственных(муниципальных) учреждений)</t>
  </si>
  <si>
    <t>Субсидии юридическим лицам (кроме некоммерческих организаций) индивидуальным предпринимателям, физическим лицам</t>
  </si>
  <si>
    <t>Муниципальная программа  муниципального образования Темрюкский район "Развитие здравоохранения в Темрюкском районе"</t>
  </si>
  <si>
    <t>Муниципальная  программа  муниципального образования Темрюкский район "Развитие санаторно - курортного и туристского  комплекса муниципального образования Темрюкский район"</t>
  </si>
  <si>
    <t>Муниципальная программа  "Социальная поддержка граждан Темрюкского района"</t>
  </si>
  <si>
    <t xml:space="preserve">Муниципальная программа "Качество" 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</si>
  <si>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 деятельность в области сельскохозяйственного производства, сельскохозяйственным потребительским кооперативам</t>
  </si>
  <si>
    <t>Осуществление отдельных государственных полномочий по предоставлению дополнительной денежной компенсации на усиленное питание доноров крови и (или) ее компонентов</t>
  </si>
  <si>
    <t>Субвенции на осуществление отдельных полномочий по реализации в муниципальных учреждениях здравоохранения Краснодарского края мероприятий по профилактике терроризма в Краснодарском крае</t>
  </si>
  <si>
    <t>Обеспечение эпизоотического ветеринарно-санитарного благополучия в муниципальном образовании Темрюкский район</t>
  </si>
  <si>
    <t>Вед</t>
  </si>
  <si>
    <t xml:space="preserve">Кадровое обеспечение сферы культуры </t>
  </si>
  <si>
    <t xml:space="preserve">Реализация мероприятий по кадровому обеспечению сферы культуры </t>
  </si>
  <si>
    <t>Муниципальная программа муниципального образования Темрюкский район "Улучшение условий и охраны труда в муниципальном образовании Темрюкский район"</t>
  </si>
  <si>
    <t>29.</t>
  </si>
  <si>
    <t xml:space="preserve">Реализация мероприятий муниципальной  программы по улучшению условий и охраны труда </t>
  </si>
  <si>
    <t>Прочие мероприятия в области дошкольного образования</t>
  </si>
  <si>
    <t>Прочие мероприятия в области общего  образования</t>
  </si>
  <si>
    <t>Прочие мероприятия в области дополнительного  образования</t>
  </si>
  <si>
    <t>Охрана окружающей среды</t>
  </si>
  <si>
    <t>Другие вопросы в области охраны окружающей среды</t>
  </si>
  <si>
    <t xml:space="preserve">Управление муниципальным долгом  и муниципальными финансовыми активами </t>
  </si>
  <si>
    <t>Управление муниципальными финансами по поддержке устойчивого исполнения бюджета</t>
  </si>
  <si>
    <t>Реализация мероприятий по подготовке градостроительной и землеустроительной документации на территории муниципального образования Темрюкский район</t>
  </si>
  <si>
    <t>Возмещение части процентной ставки по долгосрочным, среднесрочным и краткосрочным кредитам,взятым малыми формами хозяйствования</t>
  </si>
  <si>
    <t>Муниципальная программа "Программа  реализации государственной молодежной политики в Темрюкском районе"</t>
  </si>
  <si>
    <t>Муниципальная программа  "Программа реализации государственной молодежной политики в Темрюкском районе"</t>
  </si>
  <si>
    <t>Реализация мероприятий по перспективному развитию наружной рекламы на территории муниципального образования Темрюкский район</t>
  </si>
  <si>
    <t>Темрюкский район VI созыва</t>
  </si>
  <si>
    <t>Ведомственная структура расходов бюджета муниципального образования Темрюкский  район   на  2016  год</t>
  </si>
  <si>
    <t xml:space="preserve">             (тыс. рублей)</t>
  </si>
  <si>
    <t>Межбюджетные трансферты общего характера бюджетам бюджетной системы Российской Федерации</t>
  </si>
  <si>
    <t xml:space="preserve">            муниципального образования</t>
  </si>
  <si>
    <t xml:space="preserve">            Темрюкский район VI созыва</t>
  </si>
  <si>
    <t>7000000000</t>
  </si>
  <si>
    <t>7010000000</t>
  </si>
  <si>
    <t>7010000190</t>
  </si>
  <si>
    <t>7020000000</t>
  </si>
  <si>
    <t>7020000190</t>
  </si>
  <si>
    <t>7110000190</t>
  </si>
  <si>
    <t>7110000000</t>
  </si>
  <si>
    <t>7100000000</t>
  </si>
  <si>
    <t>Муниципальная программа "Управление муниципальными финансами"</t>
  </si>
  <si>
    <t>Реализация мероприятий муниципальной программы "Управление муниципальными финансами"</t>
  </si>
  <si>
    <t>740000000</t>
  </si>
  <si>
    <t>Муниципальная программа "Развитие муниципальной службы в администрации муниципального образования Темрюкский район"</t>
  </si>
  <si>
    <t>3100000000</t>
  </si>
  <si>
    <t>Осуществление отдельных государственных полномочий по составлению (изменению) списков кандидатов в писяжные заседатели федеральных судов общей юрисдикции в Российской Федерации</t>
  </si>
  <si>
    <t>Составление (изменение) списков кандидатов в присяжные заседатели федеральных судов общей юрисдикции  в Российской Федерации</t>
  </si>
  <si>
    <t>Судебная система</t>
  </si>
  <si>
    <t>7700000000</t>
  </si>
  <si>
    <t>7500000000</t>
  </si>
  <si>
    <t>7510000000</t>
  </si>
  <si>
    <t>Муниципальная программа "Информирование населения о деятельности администрации МО Темрюкский район в СМИ"</t>
  </si>
  <si>
    <t>3400000000</t>
  </si>
  <si>
    <t>Муниципальная программа "Управление и контроль за муниципальным имуществом и земельными ресурсами на территории муниципального образования Темрюкский район"</t>
  </si>
  <si>
    <t>Повышение эффективности управления муниципальным имуществом и земельными ресурсами на территории муниципального образования Темрюкский район</t>
  </si>
  <si>
    <t>3300000000</t>
  </si>
  <si>
    <t>3310000000</t>
  </si>
  <si>
    <t>3200000000</t>
  </si>
  <si>
    <t>3500000000</t>
  </si>
  <si>
    <t>3510000000</t>
  </si>
  <si>
    <t>3510010050</t>
  </si>
  <si>
    <t>3600000000</t>
  </si>
  <si>
    <t>3700000000</t>
  </si>
  <si>
    <t>3710000000</t>
  </si>
  <si>
    <t>Муниципальная программа "Развитие национальных культур и профилактики проявлений экстремизма на территории муниципального образования Темрюкский район"</t>
  </si>
  <si>
    <t>3800000000</t>
  </si>
  <si>
    <t>3720000000</t>
  </si>
  <si>
    <t xml:space="preserve">Муниципальная программа "Внедрение гражданских технологий противодействию терроризму в муниципальном образовании Темрюкский район" </t>
  </si>
  <si>
    <t>3900000000</t>
  </si>
  <si>
    <t xml:space="preserve">Муниципальная программа "Противодействие коррупции в муниципальном образовании  Темрюкский район" </t>
  </si>
  <si>
    <t>4000000000</t>
  </si>
  <si>
    <t>Организация обучения участников кадрового резерва на замещение вакантных должностей муниципальной службы</t>
  </si>
  <si>
    <t>Организация обучения муниципальных служащих</t>
  </si>
  <si>
    <t>3200100000</t>
  </si>
  <si>
    <t>3200200000</t>
  </si>
  <si>
    <t>7710051200</t>
  </si>
  <si>
    <t>3100010030</t>
  </si>
  <si>
    <t>Повышение информационной открытости и гласности органов местного самоуправления для установления и обеспечения продуктивного диалога органов местного самоуправления и сообщества</t>
  </si>
  <si>
    <t>3500100000</t>
  </si>
  <si>
    <t>3400100000</t>
  </si>
  <si>
    <t>3720065610</t>
  </si>
  <si>
    <t>6400000000</t>
  </si>
  <si>
    <t>6400110370</t>
  </si>
  <si>
    <t>3600100000</t>
  </si>
  <si>
    <t>Мероприятия направленные на формирование информационного общества и формирование электронного правительства</t>
  </si>
  <si>
    <t>Мероприятия по гражданской обороне, предупреждению и ликвидации чрезвычайных ситуаций, стихийных бедствий и их последствий, выполняемые в рамках специальных решений на территории   муниципального образования Темрюкский район</t>
  </si>
  <si>
    <t>3810000000</t>
  </si>
  <si>
    <t>3810000590</t>
  </si>
  <si>
    <t>3820000590</t>
  </si>
  <si>
    <t>Мероприятия по организации профессиональной деятельности аварийно-спасательной службы муниципального образования Темрюкский район</t>
  </si>
  <si>
    <t>3820000000</t>
  </si>
  <si>
    <t>Мероприятия по созданию и развитию аппаратно-программного комплекса "Безопасный город" в муниципальном образовании Темрюкский район</t>
  </si>
  <si>
    <t>3830000000</t>
  </si>
  <si>
    <t>Реализация мероприятий по созданию и развитию аппаратно-программного комплекса "Безопасный город" в муниципальном образовании Темрюкский район</t>
  </si>
  <si>
    <t>3830010080</t>
  </si>
  <si>
    <t>Информирование населения в области гармонизации межнациональных отношений</t>
  </si>
  <si>
    <t>3900010090</t>
  </si>
  <si>
    <t>4000010100</t>
  </si>
  <si>
    <t>4100000000</t>
  </si>
  <si>
    <t>4100010110</t>
  </si>
  <si>
    <t>4200000000</t>
  </si>
  <si>
    <t>Муниципальная программа "Комплексные меры противодействия незаконному потреблению и обороту наркотических средств в муниципальном образовании Темрюкский район"</t>
  </si>
  <si>
    <t>4200010120</t>
  </si>
  <si>
    <t xml:space="preserve">Муниципальная программа "Профилактика правонарушений в муниципальном образовании Темрюкский район" </t>
  </si>
  <si>
    <t>4300000000</t>
  </si>
  <si>
    <t>4300010130</t>
  </si>
  <si>
    <t>4400000000</t>
  </si>
  <si>
    <t>4410000000</t>
  </si>
  <si>
    <t>4410010140</t>
  </si>
  <si>
    <t>Поддержка  сельскохозяйственного производства малых форм хозяйствования</t>
  </si>
  <si>
    <t xml:space="preserve">Осуществление государственных  полномочий по предупреждению и ликвидации болезней болезней животных, их лечению, защите населения от болезней,общих для человека и животных, в части регулирования численности безнадзорных животных </t>
  </si>
  <si>
    <t>4420000000</t>
  </si>
  <si>
    <t>4430000000</t>
  </si>
  <si>
    <t>4440000000</t>
  </si>
  <si>
    <t>4430061650</t>
  </si>
  <si>
    <t>4420060090</t>
  </si>
  <si>
    <t>44200R0550</t>
  </si>
  <si>
    <t>4440000590</t>
  </si>
  <si>
    <t>Муниципальная  программа "Комплексное развитие Темрюкского района в сфере  дорожного хозяйства"</t>
  </si>
  <si>
    <t>4500000000</t>
  </si>
  <si>
    <t>4510000000</t>
  </si>
  <si>
    <t>4520000000</t>
  </si>
  <si>
    <t>4510010150</t>
  </si>
  <si>
    <t>4520010160</t>
  </si>
  <si>
    <t>Муниципальная  программа "Подготовка градостроительной и землеустроительной документации на территории муниципального образования Темрюкский район"</t>
  </si>
  <si>
    <t>4600000000</t>
  </si>
  <si>
    <t>Муниципальная программа "Создание и ведение информационной системы обеспечения градостроительной деятельности муниципального образования Темрюкский район"</t>
  </si>
  <si>
    <t>4700000000</t>
  </si>
  <si>
    <t>Создание с использованием методологических и программно-технических принципов автоматизированных баз данных</t>
  </si>
  <si>
    <t>Муниципальная программа "Перспективное развитие наружной рекламы на территории муниципального образования Темрюкский район"</t>
  </si>
  <si>
    <t>4800000000</t>
  </si>
  <si>
    <t>4900000000</t>
  </si>
  <si>
    <t>4910000000</t>
  </si>
  <si>
    <t>Реализация мероприятий по повышению инвестиционной привлекательности</t>
  </si>
  <si>
    <t>4910010180</t>
  </si>
  <si>
    <t>4920010190</t>
  </si>
  <si>
    <t>4920000000</t>
  </si>
  <si>
    <t>Обеспечение деятельности уполномоченного органа по размещению закупок товаров, работ, услуг для муниципальных нужд</t>
  </si>
  <si>
    <t>4940000000</t>
  </si>
  <si>
    <t>4940000590</t>
  </si>
  <si>
    <t>Обеспечение деятельности по предоставлению государственных и муниципальных услуг</t>
  </si>
  <si>
    <t>4930000000</t>
  </si>
  <si>
    <t>4930000590</t>
  </si>
  <si>
    <t>5000000000</t>
  </si>
  <si>
    <t>500010200</t>
  </si>
  <si>
    <t>5100000000</t>
  </si>
  <si>
    <t>5100010210</t>
  </si>
  <si>
    <t>5700000000</t>
  </si>
  <si>
    <t xml:space="preserve">Создание условий для оказания медицинской помощи </t>
  </si>
  <si>
    <t>6000000000</t>
  </si>
  <si>
    <t>6040000000</t>
  </si>
  <si>
    <t xml:space="preserve">Муниципальная программа муниципального образования Темрюкский район "Антикризисные меры в  жилищно- коммунальном хозяйстве муниципального образования Темрюкский район" </t>
  </si>
  <si>
    <t>5200000000</t>
  </si>
  <si>
    <t>5200110230</t>
  </si>
  <si>
    <t>Муниципальная программа "Экологическое оздоровление территории муниципального образования Темрюкский район"</t>
  </si>
  <si>
    <t>5300000000</t>
  </si>
  <si>
    <t>Приобретение оборудования для муниципального унитарного предприятия</t>
  </si>
  <si>
    <t>5300110240</t>
  </si>
  <si>
    <t>Муниципальная программа "Комплексное  развитие Темрюкского района в сфере строительства"</t>
  </si>
  <si>
    <t>5500000000</t>
  </si>
  <si>
    <t>5600000590</t>
  </si>
  <si>
    <t>6010000000</t>
  </si>
  <si>
    <t>6010060850</t>
  </si>
  <si>
    <t>6030000000</t>
  </si>
  <si>
    <t>6030060810</t>
  </si>
  <si>
    <t>6050000000</t>
  </si>
  <si>
    <t>6050061080</t>
  </si>
  <si>
    <t>6060000000</t>
  </si>
  <si>
    <t>6060060480</t>
  </si>
  <si>
    <t>3310000190</t>
  </si>
  <si>
    <t>7810060020</t>
  </si>
  <si>
    <t>7800000000</t>
  </si>
  <si>
    <t>7810000000</t>
  </si>
  <si>
    <t>6100000000</t>
  </si>
  <si>
    <t>5800000000</t>
  </si>
  <si>
    <t>5810000000</t>
  </si>
  <si>
    <t>5810010350</t>
  </si>
  <si>
    <t>5820000000</t>
  </si>
  <si>
    <t>5820000190</t>
  </si>
  <si>
    <t>5820000590</t>
  </si>
  <si>
    <t>6110000000</t>
  </si>
  <si>
    <t>6110060670</t>
  </si>
  <si>
    <t>6110060680</t>
  </si>
  <si>
    <t>6110060720</t>
  </si>
  <si>
    <t>6110060730</t>
  </si>
  <si>
    <t>6110060580</t>
  </si>
  <si>
    <t>6110060880</t>
  </si>
  <si>
    <t>6110062340</t>
  </si>
  <si>
    <t>5710000000</t>
  </si>
  <si>
    <t>5710060900</t>
  </si>
  <si>
    <t>5710010280</t>
  </si>
  <si>
    <t>5710060840</t>
  </si>
  <si>
    <t>6300000000</t>
  </si>
  <si>
    <t>6310000000</t>
  </si>
  <si>
    <t>6310010340</t>
  </si>
  <si>
    <t>6320000000</t>
  </si>
  <si>
    <t>6320000590</t>
  </si>
  <si>
    <t>6310000190</t>
  </si>
  <si>
    <t>6020000000</t>
  </si>
  <si>
    <t>6020060690</t>
  </si>
  <si>
    <t>6130000000</t>
  </si>
  <si>
    <t>6200000000</t>
  </si>
  <si>
    <t>7600000000</t>
  </si>
  <si>
    <t>6140000000</t>
  </si>
  <si>
    <t>6140010250</t>
  </si>
  <si>
    <t>5600000000</t>
  </si>
  <si>
    <t>5610000000</t>
  </si>
  <si>
    <t>5610010270</t>
  </si>
  <si>
    <t>5610010380</t>
  </si>
  <si>
    <t>5610060820</t>
  </si>
  <si>
    <t>5610060860</t>
  </si>
  <si>
    <t>5610060865</t>
  </si>
  <si>
    <t>5610000590</t>
  </si>
  <si>
    <t>5610010390</t>
  </si>
  <si>
    <t>5610062370</t>
  </si>
  <si>
    <t>5630000000</t>
  </si>
  <si>
    <t>5630010400</t>
  </si>
  <si>
    <t>5630000590</t>
  </si>
  <si>
    <t>5610060740</t>
  </si>
  <si>
    <t>Муниципальная  программа "Комплексное  развитие Темрюкского района в сфере  дорожного хозяйства"</t>
  </si>
  <si>
    <t>5620000000</t>
  </si>
  <si>
    <t>5620010290</t>
  </si>
  <si>
    <t>5630000190</t>
  </si>
  <si>
    <t>5610060710</t>
  </si>
  <si>
    <t>Осушествление полномочий по подготовке и проведению Всероссийской сельскохозяйственной переписи</t>
  </si>
  <si>
    <t>4440053910</t>
  </si>
  <si>
    <t>3810060070</t>
  </si>
  <si>
    <t>Осуществление отдельных полномочий по формированию и утверждению списков граждан, лишившихся жилого помещения в результате чрезвычайных ситуаций</t>
  </si>
  <si>
    <t>5900000000</t>
  </si>
  <si>
    <t>5920000000</t>
  </si>
  <si>
    <t>5920010310</t>
  </si>
  <si>
    <t>5920060820</t>
  </si>
  <si>
    <t>5930000000</t>
  </si>
  <si>
    <t>5930010320</t>
  </si>
  <si>
    <t>5950000000</t>
  </si>
  <si>
    <t>5950000590</t>
  </si>
  <si>
    <t>5960000000</t>
  </si>
  <si>
    <t>5960000190</t>
  </si>
  <si>
    <t>5910000000</t>
  </si>
  <si>
    <t>5910010300</t>
  </si>
  <si>
    <t>Муниципальная программа "Комплексное развитие Темрюкского района в сфере строительства"</t>
  </si>
  <si>
    <t>Финансовое обеспечение деятельности управления капитального строительства и топливно -энергетического комплекса</t>
  </si>
  <si>
    <t>Финансовое обеспечение деятельности муниципальных бюджетных учреждений</t>
  </si>
  <si>
    <t>Муниципальная программа "Создание доступной среды для инвалидов и других маломобильных групп населения в муниципальном образовании Темрюкский район"</t>
  </si>
  <si>
    <t>6500000000</t>
  </si>
  <si>
    <t>6500100000</t>
  </si>
  <si>
    <t>Обеспечение доступности для инвалидов и других маломобильных групп населения в учреждениях здравоохранения</t>
  </si>
  <si>
    <t>Обеспечение доступности для инвалидов и других маломобильных групп населения в учреждениях культуры</t>
  </si>
  <si>
    <t>6500200000</t>
  </si>
  <si>
    <t>5500100000</t>
  </si>
  <si>
    <t>5500100190</t>
  </si>
  <si>
    <t>5500200000</t>
  </si>
  <si>
    <t>5500200590</t>
  </si>
  <si>
    <t>5500300000</t>
  </si>
  <si>
    <t>5500310270</t>
  </si>
  <si>
    <t>Осуществление отдельных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</si>
  <si>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Муниципальная программа "Обеспечение жильем молодых семей на территории муниципального образования Темрюкский район"</t>
  </si>
  <si>
    <t>Улучшение жилищных условий молодых семей</t>
  </si>
  <si>
    <t>5400000000</t>
  </si>
  <si>
    <t>5400100000</t>
  </si>
  <si>
    <t>20.</t>
  </si>
  <si>
    <t>23.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</si>
  <si>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</si>
  <si>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</si>
  <si>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</si>
  <si>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</si>
  <si>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</si>
  <si>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</si>
  <si>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</si>
  <si>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</si>
  <si>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</si>
  <si>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</si>
  <si>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</si>
  <si>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</si>
  <si>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</si>
  <si>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4600010170</t>
  </si>
  <si>
    <t>4700010070</t>
  </si>
  <si>
    <t>4800010060</t>
  </si>
  <si>
    <t>6040010220</t>
  </si>
  <si>
    <t>604001020</t>
  </si>
  <si>
    <t>6130010260</t>
  </si>
  <si>
    <t>6200010360</t>
  </si>
  <si>
    <t>7600010410</t>
  </si>
  <si>
    <t>Реализация мероприятий по антикризисным мерам в жилищно-коммунальном хозяйстве</t>
  </si>
  <si>
    <t>Субсидии юридическим лицам (кроме некоммерческих организаций), индивидуальным предпринимателям, физическим лицам</t>
  </si>
  <si>
    <t>5730000590</t>
  </si>
  <si>
    <t>Организация оздоровления детей в рамках выполнения муниципального задания МАУ ДОЛ "Бригантина"</t>
  </si>
  <si>
    <t>5730000000</t>
  </si>
  <si>
    <t>Развитие мер социальной поддержки отдельным категориям граждан муниципального образования Темрюкский район</t>
  </si>
  <si>
    <t xml:space="preserve"> Распределение бюджетных ассигнований  по  целевым статьям ( муниципальным программам муниципального образования Темрюкский район и непрограммным направлениям деятельности) группам  и подгруппам видов расходов классификации расходов бюджетов на 2016 год</t>
  </si>
  <si>
    <t>Строительство и обеспечение инженерной инфраструктурой дошкольных образовательных учреждений</t>
  </si>
  <si>
    <t>Прочие межбюджетные трансферты общего характера</t>
  </si>
  <si>
    <t>540</t>
  </si>
  <si>
    <t>7810060030</t>
  </si>
  <si>
    <t>Иные межбюджетные трансферты</t>
  </si>
  <si>
    <t xml:space="preserve">Предоставление иных межбюджетных трансфертов на поддержку мер по обеспечению сбалансированности бюджетов поселений Темрюкского района </t>
  </si>
  <si>
    <t xml:space="preserve"> Распределение бюджетных ассигнований  по разделам и подразделам  классификации расходов  бюджетов на 2016 год</t>
  </si>
  <si>
    <t>Реализация мероприятий по социальной поддержке отдельным категориям граждан муниципального образования Темрюкский район</t>
  </si>
  <si>
    <t>7310000190</t>
  </si>
  <si>
    <t>7310000000</t>
  </si>
  <si>
    <t>7300000000</t>
  </si>
  <si>
    <t>3110000000</t>
  </si>
  <si>
    <t>Обеспечение деятельности администрации муниципального образования Темрюкский район по решению вопросов местного значения</t>
  </si>
  <si>
    <t>Организация транспортного и хозяйственного обслуживания органов местного самоуправления муниципального образования Темрюкский район</t>
  </si>
  <si>
    <t>3110100000</t>
  </si>
  <si>
    <t>3110100590</t>
  </si>
  <si>
    <t>Организация качественного и эффективного бюджетного, налогового учета и отчетности</t>
  </si>
  <si>
    <t>3120000000</t>
  </si>
  <si>
    <t>3120100000</t>
  </si>
  <si>
    <t>3120100590</t>
  </si>
  <si>
    <t>Отдельные мероприятия муниципальной программы "Эффективное муниципальное управление"</t>
  </si>
  <si>
    <t>3130000000</t>
  </si>
  <si>
    <t>3130100000</t>
  </si>
  <si>
    <t>3130100190</t>
  </si>
  <si>
    <t>3130060870</t>
  </si>
  <si>
    <t>3130060890</t>
  </si>
  <si>
    <t>3130060910</t>
  </si>
  <si>
    <t xml:space="preserve">Субсидии автономным  учреждениям </t>
  </si>
  <si>
    <t>5000102000</t>
  </si>
  <si>
    <t>2016 год</t>
  </si>
  <si>
    <t>изменения</t>
  </si>
  <si>
    <t>с учетом изменений</t>
  </si>
  <si>
    <t>Транспорт</t>
  </si>
  <si>
    <t>Комплексное развитие пассажирского транспорта муниципального образования Темрюкский район</t>
  </si>
  <si>
    <t>4530000000</t>
  </si>
  <si>
    <t>Субсидии юридическим лицам (кроме  некоммерческих организаций) индивидуальным предпринимателям, физическам лицам</t>
  </si>
  <si>
    <t xml:space="preserve">            Приложение № 5</t>
  </si>
  <si>
    <t xml:space="preserve">            от  "25" декабря   2015 г. № 46</t>
  </si>
  <si>
    <t xml:space="preserve">            Приложение № 8 </t>
  </si>
  <si>
    <t>Приложение № 4</t>
  </si>
  <si>
    <t>от  "25" декабря  2015 г. №  46</t>
  </si>
  <si>
    <t>Приложение № 7</t>
  </si>
  <si>
    <t>Приложение № 3</t>
  </si>
  <si>
    <t>от "26" августа 2016 г. № 154</t>
  </si>
  <si>
    <t>Приложение № 6</t>
  </si>
  <si>
    <t>от "25" декабря 2015 г. №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</si>
</sst>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_р_.;\-#,##0.0_р_."/>
    <numFmt numFmtId="167" formatCode="000000"/>
    <numFmt numFmtId="168" formatCode="_-* #,##0.0_р_._-;\-* #,##0.0_р_._-;_-* &quot;-&quot;??_р_._-;_-@_-"/>
    <numFmt numFmtId="169" formatCode="_-* #,##0.00_р_._-;\-* #,##0.00_р_._-;_-* &quot;-&quot;?_р_._-;_-@_-"/>
    <numFmt numFmtId="170" formatCode="_-* #,##0.000_р_._-;\-* #,##0.000_р_._-;_-* &quot;-&quot;?_р_._-;_-@_-"/>
  </numFmts>
  <fonts count="26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62"/>
      <name val="Times New Roman"/>
      <family val="1"/>
      <charset val="204"/>
    </font>
    <font>
      <sz val="14"/>
      <color indexed="6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 Cyr"/>
      <charset val="204"/>
    </font>
    <font>
      <sz val="10"/>
      <color indexed="57"/>
      <name val="Arial Cyr"/>
      <charset val="204"/>
    </font>
    <font>
      <sz val="14"/>
      <color indexed="57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Arial Cyr"/>
      <charset val="204"/>
    </font>
    <font>
      <sz val="10"/>
      <color indexed="17"/>
      <name val="Arial Cyr"/>
      <charset val="204"/>
    </font>
    <font>
      <sz val="10"/>
      <name val="Arial Cyr"/>
      <charset val="204"/>
    </font>
    <font>
      <b/>
      <sz val="14"/>
      <color indexed="10"/>
      <name val="Times New Roman"/>
      <family val="1"/>
      <charset val="204"/>
    </font>
    <font>
      <sz val="10"/>
      <color indexed="60"/>
      <name val="Arial Cyr"/>
      <charset val="204"/>
    </font>
    <font>
      <sz val="16"/>
      <name val="Arial Cyr"/>
      <charset val="204"/>
    </font>
    <font>
      <sz val="14"/>
      <color indexed="60"/>
      <name val="Times New Roman"/>
      <family val="1"/>
      <charset val="204"/>
    </font>
    <font>
      <u/>
      <sz val="10"/>
      <color indexed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43" fontId="20" fillId="0" borderId="0" applyFont="0" applyFill="0" applyBorder="0" applyAlignment="0" applyProtection="0"/>
  </cellStyleXfs>
  <cellXfs count="313">
    <xf numFmtId="0" fontId="0" fillId="0" borderId="0" xfId="0"/>
    <xf numFmtId="0" fontId="0" fillId="0" borderId="0" xfId="0" applyAlignment="1">
      <alignment horizontal="center"/>
    </xf>
    <xf numFmtId="49" fontId="1" fillId="0" borderId="0" xfId="0" applyNumberFormat="1" applyFont="1" applyBorder="1"/>
    <xf numFmtId="49" fontId="2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1" fillId="0" borderId="0" xfId="0" applyFont="1"/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>
      <alignment wrapText="1"/>
    </xf>
    <xf numFmtId="49" fontId="1" fillId="0" borderId="0" xfId="0" applyNumberFormat="1" applyFont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2" borderId="0" xfId="0" applyNumberFormat="1" applyFont="1" applyFill="1" applyBorder="1" applyAlignment="1"/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right" vertical="center"/>
    </xf>
    <xf numFmtId="165" fontId="0" fillId="0" borderId="0" xfId="0" applyNumberFormat="1"/>
    <xf numFmtId="165" fontId="1" fillId="0" borderId="0" xfId="0" applyNumberFormat="1" applyFont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/>
    </xf>
    <xf numFmtId="165" fontId="0" fillId="0" borderId="0" xfId="0" applyNumberFormat="1" applyAlignment="1"/>
    <xf numFmtId="165" fontId="1" fillId="0" borderId="0" xfId="0" applyNumberFormat="1" applyFont="1"/>
    <xf numFmtId="165" fontId="1" fillId="0" borderId="0" xfId="0" applyNumberFormat="1" applyFont="1" applyAlignment="1">
      <alignment horizontal="right"/>
    </xf>
    <xf numFmtId="165" fontId="0" fillId="0" borderId="0" xfId="0" applyNumberFormat="1" applyFont="1"/>
    <xf numFmtId="165" fontId="1" fillId="0" borderId="0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horizontal="right"/>
    </xf>
    <xf numFmtId="166" fontId="1" fillId="0" borderId="0" xfId="0" applyNumberFormat="1" applyFont="1"/>
    <xf numFmtId="165" fontId="2" fillId="0" borderId="0" xfId="0" applyNumberFormat="1" applyFont="1"/>
    <xf numFmtId="0" fontId="1" fillId="0" borderId="3" xfId="0" applyFont="1" applyBorder="1" applyAlignment="1">
      <alignment wrapText="1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1" fillId="0" borderId="3" xfId="0" applyFont="1" applyBorder="1" applyAlignment="1">
      <alignment horizontal="center" wrapText="1"/>
    </xf>
    <xf numFmtId="165" fontId="1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wrapText="1"/>
    </xf>
    <xf numFmtId="165" fontId="2" fillId="0" borderId="0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wrapText="1"/>
    </xf>
    <xf numFmtId="49" fontId="1" fillId="2" borderId="0" xfId="0" applyNumberFormat="1" applyFont="1" applyFill="1" applyBorder="1" applyAlignment="1"/>
    <xf numFmtId="0" fontId="11" fillId="0" borderId="0" xfId="0" applyFont="1"/>
    <xf numFmtId="0" fontId="12" fillId="0" borderId="0" xfId="0" applyFont="1"/>
    <xf numFmtId="49" fontId="1" fillId="2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9" fontId="13" fillId="0" borderId="0" xfId="0" applyNumberFormat="1" applyFont="1" applyBorder="1" applyAlignment="1">
      <alignment horizontal="center"/>
    </xf>
    <xf numFmtId="0" fontId="0" fillId="2" borderId="0" xfId="0" applyFill="1"/>
    <xf numFmtId="165" fontId="13" fillId="0" borderId="0" xfId="0" applyNumberFormat="1" applyFont="1"/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Border="1"/>
    <xf numFmtId="165" fontId="13" fillId="0" borderId="0" xfId="0" applyNumberFormat="1" applyFont="1" applyBorder="1" applyAlignment="1">
      <alignment horizontal="right"/>
    </xf>
    <xf numFmtId="49" fontId="13" fillId="0" borderId="0" xfId="0" applyNumberFormat="1" applyFont="1"/>
    <xf numFmtId="49" fontId="13" fillId="0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/>
    <xf numFmtId="0" fontId="0" fillId="0" borderId="0" xfId="0" applyFont="1"/>
    <xf numFmtId="49" fontId="9" fillId="0" borderId="0" xfId="0" applyNumberFormat="1" applyFont="1" applyBorder="1"/>
    <xf numFmtId="0" fontId="15" fillId="0" borderId="0" xfId="0" applyFont="1"/>
    <xf numFmtId="0" fontId="16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4" xfId="0" applyBorder="1" applyAlignment="1">
      <alignment wrapText="1"/>
    </xf>
    <xf numFmtId="43" fontId="1" fillId="0" borderId="0" xfId="0" applyNumberFormat="1" applyFont="1"/>
    <xf numFmtId="168" fontId="1" fillId="0" borderId="0" xfId="0" applyNumberFormat="1" applyFont="1"/>
    <xf numFmtId="168" fontId="1" fillId="0" borderId="0" xfId="0" applyNumberFormat="1" applyFont="1" applyAlignment="1">
      <alignment vertical="center"/>
    </xf>
    <xf numFmtId="49" fontId="13" fillId="0" borderId="0" xfId="0" applyNumberFormat="1" applyFont="1" applyBorder="1" applyAlignment="1">
      <alignment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wrapText="1"/>
    </xf>
    <xf numFmtId="49" fontId="13" fillId="0" borderId="0" xfId="0" applyNumberFormat="1" applyFont="1" applyBorder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13" fillId="2" borderId="0" xfId="0" applyFont="1" applyFill="1" applyAlignment="1">
      <alignment wrapText="1"/>
    </xf>
    <xf numFmtId="49" fontId="13" fillId="0" borderId="0" xfId="0" applyNumberFormat="1" applyFont="1" applyBorder="1" applyAlignment="1">
      <alignment horizontal="left" vertical="center" wrapText="1"/>
    </xf>
    <xf numFmtId="165" fontId="14" fillId="0" borderId="0" xfId="0" applyNumberFormat="1" applyFont="1"/>
    <xf numFmtId="165" fontId="13" fillId="2" borderId="0" xfId="0" applyNumberFormat="1" applyFont="1" applyFill="1" applyBorder="1" applyAlignment="1">
      <alignment horizontal="right"/>
    </xf>
    <xf numFmtId="49" fontId="13" fillId="2" borderId="0" xfId="0" applyNumberFormat="1" applyFont="1" applyFill="1" applyBorder="1" applyAlignment="1">
      <alignment wrapText="1"/>
    </xf>
    <xf numFmtId="49" fontId="13" fillId="0" borderId="0" xfId="0" applyNumberFormat="1" applyFont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wrapText="1"/>
    </xf>
    <xf numFmtId="168" fontId="1" fillId="0" borderId="0" xfId="0" applyNumberFormat="1" applyFont="1" applyAlignment="1">
      <alignment horizontal="center"/>
    </xf>
    <xf numFmtId="165" fontId="13" fillId="0" borderId="0" xfId="0" applyNumberFormat="1" applyFont="1" applyAlignment="1"/>
    <xf numFmtId="0" fontId="1" fillId="2" borderId="0" xfId="0" applyFont="1" applyFill="1" applyAlignment="1">
      <alignment vertical="center" wrapText="1"/>
    </xf>
    <xf numFmtId="49" fontId="1" fillId="2" borderId="0" xfId="0" applyNumberFormat="1" applyFont="1" applyFill="1"/>
    <xf numFmtId="49" fontId="1" fillId="2" borderId="0" xfId="0" applyNumberFormat="1" applyFont="1" applyFill="1" applyBorder="1" applyAlignment="1">
      <alignment wrapText="1"/>
    </xf>
    <xf numFmtId="49" fontId="1" fillId="2" borderId="0" xfId="0" applyNumberFormat="1" applyFont="1" applyFill="1" applyAlignment="1">
      <alignment horizontal="center"/>
    </xf>
    <xf numFmtId="168" fontId="1" fillId="0" borderId="0" xfId="0" applyNumberFormat="1" applyFont="1" applyAlignment="1"/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Border="1" applyAlignment="1">
      <alignment vertical="center" wrapText="1"/>
    </xf>
    <xf numFmtId="167" fontId="1" fillId="0" borderId="0" xfId="0" applyNumberFormat="1" applyFont="1" applyBorder="1" applyAlignment="1">
      <alignment wrapText="1"/>
    </xf>
    <xf numFmtId="49" fontId="1" fillId="2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justify"/>
    </xf>
    <xf numFmtId="168" fontId="1" fillId="0" borderId="0" xfId="0" applyNumberFormat="1" applyFont="1" applyAlignment="1">
      <alignment horizontal="right"/>
    </xf>
    <xf numFmtId="168" fontId="2" fillId="0" borderId="0" xfId="0" applyNumberFormat="1" applyFont="1" applyAlignment="1">
      <alignment vertical="center"/>
    </xf>
    <xf numFmtId="0" fontId="1" fillId="2" borderId="0" xfId="0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9" fillId="0" borderId="0" xfId="0" applyFont="1"/>
    <xf numFmtId="49" fontId="2" fillId="0" borderId="0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/>
    <xf numFmtId="165" fontId="1" fillId="0" borderId="0" xfId="0" applyNumberFormat="1" applyFont="1" applyAlignment="1"/>
    <xf numFmtId="165" fontId="0" fillId="2" borderId="0" xfId="0" applyNumberFormat="1" applyFont="1" applyFill="1"/>
    <xf numFmtId="168" fontId="1" fillId="2" borderId="0" xfId="0" applyNumberFormat="1" applyFont="1" applyFill="1"/>
    <xf numFmtId="0" fontId="2" fillId="2" borderId="0" xfId="0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165" fontId="0" fillId="0" borderId="0" xfId="0" applyNumberFormat="1" applyFont="1" applyAlignment="1"/>
    <xf numFmtId="49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49" fontId="2" fillId="2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justify" wrapText="1"/>
    </xf>
    <xf numFmtId="166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wrapText="1"/>
    </xf>
    <xf numFmtId="0" fontId="1" fillId="2" borderId="0" xfId="0" applyFont="1" applyFill="1" applyAlignment="1">
      <alignment horizontal="center" wrapText="1"/>
    </xf>
    <xf numFmtId="165" fontId="11" fillId="0" borderId="0" xfId="0" applyNumberFormat="1" applyFont="1" applyAlignment="1">
      <alignment vertical="center"/>
    </xf>
    <xf numFmtId="165" fontId="0" fillId="2" borderId="0" xfId="0" applyNumberFormat="1" applyFill="1"/>
    <xf numFmtId="0" fontId="1" fillId="2" borderId="0" xfId="0" applyFont="1" applyFill="1" applyAlignment="1">
      <alignment horizontal="left" wrapText="1"/>
    </xf>
    <xf numFmtId="165" fontId="13" fillId="0" borderId="0" xfId="0" applyNumberFormat="1" applyFont="1" applyAlignment="1">
      <alignment vertical="center"/>
    </xf>
    <xf numFmtId="165" fontId="13" fillId="2" borderId="0" xfId="0" applyNumberFormat="1" applyFont="1" applyFill="1"/>
    <xf numFmtId="165" fontId="1" fillId="2" borderId="0" xfId="0" applyNumberFormat="1" applyFont="1" applyFill="1" applyAlignment="1">
      <alignment horizontal="right"/>
    </xf>
    <xf numFmtId="0" fontId="13" fillId="2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165" fontId="22" fillId="0" borderId="0" xfId="0" applyNumberFormat="1" applyFont="1"/>
    <xf numFmtId="49" fontId="13" fillId="2" borderId="0" xfId="0" applyNumberFormat="1" applyFont="1" applyFill="1"/>
    <xf numFmtId="49" fontId="13" fillId="2" borderId="0" xfId="0" applyNumberFormat="1" applyFont="1" applyFill="1" applyBorder="1"/>
    <xf numFmtId="49" fontId="1" fillId="2" borderId="0" xfId="0" applyNumberFormat="1" applyFont="1" applyFill="1" applyAlignment="1"/>
    <xf numFmtId="0" fontId="1" fillId="2" borderId="0" xfId="0" applyFont="1" applyFill="1" applyBorder="1" applyAlignment="1">
      <alignment wrapText="1"/>
    </xf>
    <xf numFmtId="49" fontId="1" fillId="2" borderId="0" xfId="0" applyNumberFormat="1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left" vertical="center" wrapText="1"/>
    </xf>
    <xf numFmtId="165" fontId="1" fillId="2" borderId="0" xfId="0" applyNumberFormat="1" applyFont="1" applyFill="1"/>
    <xf numFmtId="0" fontId="1" fillId="2" borderId="0" xfId="0" applyFont="1" applyFill="1" applyAlignment="1">
      <alignment horizontal="left" vertical="center" wrapText="1"/>
    </xf>
    <xf numFmtId="170" fontId="23" fillId="0" borderId="0" xfId="0" applyNumberFormat="1" applyFont="1"/>
    <xf numFmtId="169" fontId="18" fillId="0" borderId="0" xfId="0" applyNumberFormat="1" applyFont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49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 applyBorder="1"/>
    <xf numFmtId="165" fontId="2" fillId="2" borderId="0" xfId="0" applyNumberFormat="1" applyFont="1" applyFill="1"/>
    <xf numFmtId="0" fontId="2" fillId="2" borderId="0" xfId="0" applyFont="1" applyFill="1" applyAlignment="1">
      <alignment horizontal="center" wrapText="1"/>
    </xf>
    <xf numFmtId="49" fontId="2" fillId="2" borderId="0" xfId="0" applyNumberFormat="1" applyFont="1" applyFill="1" applyBorder="1" applyAlignment="1">
      <alignment wrapText="1"/>
    </xf>
    <xf numFmtId="49" fontId="2" fillId="2" borderId="0" xfId="0" applyNumberFormat="1" applyFont="1" applyFill="1" applyBorder="1" applyAlignment="1">
      <alignment horizontal="center"/>
    </xf>
    <xf numFmtId="165" fontId="17" fillId="2" borderId="0" xfId="0" applyNumberFormat="1" applyFont="1" applyFill="1" applyAlignment="1"/>
    <xf numFmtId="0" fontId="2" fillId="2" borderId="0" xfId="0" applyFont="1" applyFill="1" applyAlignment="1">
      <alignment horizontal="justify"/>
    </xf>
    <xf numFmtId="49" fontId="2" fillId="2" borderId="0" xfId="0" applyNumberFormat="1" applyFont="1" applyFill="1" applyBorder="1" applyAlignment="1"/>
    <xf numFmtId="0" fontId="2" fillId="2" borderId="0" xfId="0" applyFont="1" applyFill="1" applyAlignment="1">
      <alignment vertical="center" wrapText="1"/>
    </xf>
    <xf numFmtId="165" fontId="13" fillId="2" borderId="0" xfId="0" applyNumberFormat="1" applyFont="1" applyFill="1" applyAlignment="1"/>
    <xf numFmtId="0" fontId="2" fillId="2" borderId="0" xfId="0" applyFont="1" applyFill="1" applyAlignment="1">
      <alignment horizontal="left" vertical="center" wrapText="1"/>
    </xf>
    <xf numFmtId="165" fontId="2" fillId="2" borderId="0" xfId="0" applyNumberFormat="1" applyFont="1" applyFill="1" applyAlignment="1"/>
    <xf numFmtId="165" fontId="1" fillId="2" borderId="0" xfId="0" applyNumberFormat="1" applyFont="1" applyFill="1" applyAlignment="1"/>
    <xf numFmtId="49" fontId="2" fillId="2" borderId="0" xfId="0" applyNumberFormat="1" applyFont="1" applyFill="1" applyAlignment="1">
      <alignment horizontal="center" wrapText="1"/>
    </xf>
    <xf numFmtId="165" fontId="17" fillId="2" borderId="0" xfId="0" applyNumberFormat="1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left" vertical="center" wrapText="1"/>
    </xf>
    <xf numFmtId="165" fontId="17" fillId="2" borderId="0" xfId="0" applyNumberFormat="1" applyFont="1" applyFill="1"/>
    <xf numFmtId="49" fontId="13" fillId="2" borderId="0" xfId="0" applyNumberFormat="1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49" fontId="13" fillId="2" borderId="0" xfId="0" applyNumberFormat="1" applyFont="1" applyFill="1" applyBorder="1" applyAlignment="1">
      <alignment vertical="center" wrapText="1"/>
    </xf>
    <xf numFmtId="49" fontId="17" fillId="2" borderId="0" xfId="0" applyNumberFormat="1" applyFont="1" applyFill="1" applyBorder="1" applyAlignment="1">
      <alignment wrapText="1"/>
    </xf>
    <xf numFmtId="0" fontId="17" fillId="2" borderId="0" xfId="0" applyFont="1" applyFill="1" applyBorder="1" applyAlignment="1">
      <alignment horizontal="left" vertical="center" wrapText="1"/>
    </xf>
    <xf numFmtId="49" fontId="17" fillId="2" borderId="0" xfId="0" applyNumberFormat="1" applyFont="1" applyFill="1"/>
    <xf numFmtId="49" fontId="17" fillId="2" borderId="0" xfId="0" applyNumberFormat="1" applyFont="1" applyFill="1" applyBorder="1"/>
    <xf numFmtId="0" fontId="17" fillId="2" borderId="0" xfId="0" applyFont="1" applyFill="1" applyBorder="1" applyAlignment="1">
      <alignment horizontal="left" wrapText="1"/>
    </xf>
    <xf numFmtId="0" fontId="1" fillId="2" borderId="0" xfId="0" applyFont="1" applyFill="1" applyAlignment="1">
      <alignment horizontal="center" vertical="top" wrapText="1"/>
    </xf>
    <xf numFmtId="49" fontId="2" fillId="2" borderId="0" xfId="0" applyNumberFormat="1" applyFont="1" applyFill="1"/>
    <xf numFmtId="0" fontId="2" fillId="2" borderId="0" xfId="0" applyFont="1" applyFill="1" applyAlignment="1">
      <alignment wrapText="1"/>
    </xf>
    <xf numFmtId="49" fontId="2" fillId="2" borderId="0" xfId="0" applyNumberFormat="1" applyFont="1" applyFill="1" applyAlignment="1"/>
    <xf numFmtId="0" fontId="17" fillId="2" borderId="0" xfId="0" applyFont="1" applyFill="1" applyBorder="1" applyAlignment="1">
      <alignment wrapText="1"/>
    </xf>
    <xf numFmtId="0" fontId="2" fillId="2" borderId="0" xfId="0" applyFont="1" applyFill="1"/>
    <xf numFmtId="0" fontId="17" fillId="2" borderId="0" xfId="0" applyFont="1" applyFill="1" applyAlignment="1">
      <alignment wrapText="1"/>
    </xf>
    <xf numFmtId="49" fontId="17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49" fontId="13" fillId="2" borderId="0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 applyAlignment="1">
      <alignment vertical="center" wrapText="1"/>
    </xf>
    <xf numFmtId="49" fontId="1" fillId="2" borderId="0" xfId="0" applyNumberFormat="1" applyFont="1" applyFill="1" applyAlignment="1">
      <alignment horizontal="center" wrapText="1"/>
    </xf>
    <xf numFmtId="0" fontId="2" fillId="2" borderId="0" xfId="0" applyFont="1" applyFill="1" applyBorder="1" applyAlignment="1">
      <alignment wrapText="1"/>
    </xf>
    <xf numFmtId="49" fontId="2" fillId="2" borderId="0" xfId="0" applyNumberFormat="1" applyFont="1" applyFill="1" applyBorder="1" applyAlignment="1">
      <alignment vertical="center" wrapText="1"/>
    </xf>
    <xf numFmtId="168" fontId="2" fillId="2" borderId="0" xfId="0" applyNumberFormat="1" applyFont="1" applyFill="1" applyBorder="1"/>
    <xf numFmtId="168" fontId="1" fillId="2" borderId="0" xfId="0" applyNumberFormat="1" applyFont="1" applyFill="1" applyBorder="1"/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justify"/>
    </xf>
    <xf numFmtId="0" fontId="2" fillId="2" borderId="0" xfId="0" applyFont="1" applyFill="1" applyAlignment="1">
      <alignment horizontal="justify" vertical="center"/>
    </xf>
    <xf numFmtId="169" fontId="2" fillId="2" borderId="0" xfId="0" applyNumberFormat="1" applyFont="1" applyFill="1"/>
    <xf numFmtId="0" fontId="2" fillId="2" borderId="0" xfId="0" applyFont="1" applyFill="1" applyAlignment="1">
      <alignment horizontal="justify" vertical="center" wrapText="1"/>
    </xf>
    <xf numFmtId="0" fontId="1" fillId="2" borderId="0" xfId="0" applyFont="1" applyFill="1" applyAlignment="1">
      <alignment horizontal="justify" vertical="center" wrapText="1"/>
    </xf>
    <xf numFmtId="165" fontId="18" fillId="0" borderId="0" xfId="0" applyNumberFormat="1" applyFont="1"/>
    <xf numFmtId="0" fontId="13" fillId="2" borderId="0" xfId="0" applyFont="1" applyFill="1" applyAlignment="1">
      <alignment horizontal="left" wrapText="1"/>
    </xf>
    <xf numFmtId="168" fontId="1" fillId="0" borderId="0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165" fontId="24" fillId="0" borderId="0" xfId="0" applyNumberFormat="1" applyFont="1"/>
    <xf numFmtId="165" fontId="1" fillId="2" borderId="0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5" fontId="2" fillId="0" borderId="0" xfId="2" applyNumberFormat="1" applyFont="1" applyBorder="1" applyAlignment="1">
      <alignment horizontal="right" vertical="center"/>
    </xf>
    <xf numFmtId="49" fontId="17" fillId="0" borderId="0" xfId="0" applyNumberFormat="1" applyFont="1" applyBorder="1" applyAlignment="1">
      <alignment wrapText="1"/>
    </xf>
    <xf numFmtId="49" fontId="2" fillId="0" borderId="0" xfId="0" applyNumberFormat="1" applyFont="1"/>
    <xf numFmtId="0" fontId="25" fillId="0" borderId="0" xfId="0" applyFont="1"/>
    <xf numFmtId="165" fontId="8" fillId="0" borderId="0" xfId="0" applyNumberFormat="1" applyFont="1"/>
    <xf numFmtId="165" fontId="1" fillId="0" borderId="0" xfId="0" applyNumberFormat="1" applyFont="1" applyAlignment="1">
      <alignment horizontal="center"/>
    </xf>
    <xf numFmtId="0" fontId="0" fillId="0" borderId="0" xfId="0" applyAlignment="1">
      <alignment horizontal="left" wrapText="1"/>
    </xf>
    <xf numFmtId="165" fontId="1" fillId="0" borderId="0" xfId="0" applyNumberFormat="1" applyFont="1" applyFill="1"/>
    <xf numFmtId="49" fontId="13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/>
    <xf numFmtId="165" fontId="0" fillId="0" borderId="0" xfId="0" applyNumberFormat="1" applyFill="1"/>
    <xf numFmtId="0" fontId="0" fillId="0" borderId="0" xfId="0" applyFill="1"/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/>
    <xf numFmtId="165" fontId="1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165" fontId="1" fillId="0" borderId="0" xfId="0" applyNumberFormat="1" applyFont="1" applyBorder="1"/>
    <xf numFmtId="0" fontId="1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21" fillId="0" borderId="0" xfId="0" applyNumberFormat="1" applyFont="1" applyBorder="1" applyAlignment="1">
      <alignment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0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133350</xdr:rowOff>
    </xdr:from>
    <xdr:to>
      <xdr:col>4</xdr:col>
      <xdr:colOff>0</xdr:colOff>
      <xdr:row>5</xdr:row>
      <xdr:rowOff>133350</xdr:rowOff>
    </xdr:to>
    <xdr:sp macro="" textlink="">
      <xdr:nvSpPr>
        <xdr:cNvPr id="3081" name="JKPCellPointer0001"/>
        <xdr:cNvSpPr>
          <a:spLocks noChangeShapeType="1"/>
        </xdr:cNvSpPr>
      </xdr:nvSpPr>
      <xdr:spPr bwMode="auto">
        <a:xfrm>
          <a:off x="0" y="1314450"/>
          <a:ext cx="4581525" cy="0"/>
        </a:xfrm>
        <a:prstGeom prst="line">
          <a:avLst/>
        </a:prstGeom>
        <a:noFill/>
        <a:ln w="12700">
          <a:solidFill>
            <a:srgbClr val="FF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133350</xdr:colOff>
      <xdr:row>0</xdr:row>
      <xdr:rowOff>0</xdr:rowOff>
    </xdr:from>
    <xdr:to>
      <xdr:col>4</xdr:col>
      <xdr:colOff>133350</xdr:colOff>
      <xdr:row>5</xdr:row>
      <xdr:rowOff>0</xdr:rowOff>
    </xdr:to>
    <xdr:sp macro="" textlink="">
      <xdr:nvSpPr>
        <xdr:cNvPr id="3082" name="JKPCellPointer0002"/>
        <xdr:cNvSpPr>
          <a:spLocks noChangeShapeType="1"/>
        </xdr:cNvSpPr>
      </xdr:nvSpPr>
      <xdr:spPr bwMode="auto">
        <a:xfrm>
          <a:off x="4714875" y="0"/>
          <a:ext cx="0" cy="1181100"/>
        </a:xfrm>
        <a:prstGeom prst="line">
          <a:avLst/>
        </a:prstGeom>
        <a:noFill/>
        <a:ln w="12700">
          <a:solidFill>
            <a:srgbClr val="FF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08"/>
  <sheetViews>
    <sheetView tabSelected="1" view="pageBreakPreview" zoomScale="60" workbookViewId="0">
      <selection activeCell="H16" sqref="H16:I16"/>
    </sheetView>
  </sheetViews>
  <sheetFormatPr defaultRowHeight="12.75" x14ac:dyDescent="0.2"/>
  <cols>
    <col min="1" max="1" width="5.140625" customWidth="1"/>
    <col min="2" max="2" width="46" customWidth="1"/>
    <col min="3" max="3" width="6" customWidth="1"/>
    <col min="4" max="4" width="5.7109375" customWidth="1"/>
    <col min="5" max="5" width="1.140625" hidden="1" customWidth="1"/>
    <col min="6" max="6" width="7.5703125" customWidth="1"/>
    <col min="7" max="7" width="5.85546875" customWidth="1"/>
    <col min="8" max="8" width="28.140625" customWidth="1"/>
    <col min="9" max="9" width="0.140625" hidden="1" customWidth="1"/>
    <col min="12" max="12" width="13.5703125" bestFit="1" customWidth="1"/>
  </cols>
  <sheetData>
    <row r="1" spans="1:9" ht="18.75" x14ac:dyDescent="0.2">
      <c r="F1" s="287" t="s">
        <v>673</v>
      </c>
      <c r="G1" s="287"/>
      <c r="H1" s="287"/>
      <c r="I1" s="287"/>
    </row>
    <row r="2" spans="1:9" ht="18.75" x14ac:dyDescent="0.3">
      <c r="F2" s="292" t="s">
        <v>73</v>
      </c>
      <c r="G2" s="292"/>
      <c r="H2" s="292"/>
      <c r="I2" s="292"/>
    </row>
    <row r="3" spans="1:9" ht="22.5" customHeight="1" x14ac:dyDescent="0.3">
      <c r="F3" s="281" t="s">
        <v>179</v>
      </c>
      <c r="G3" s="281"/>
      <c r="H3" s="281"/>
      <c r="I3" s="281"/>
    </row>
    <row r="4" spans="1:9" ht="22.5" customHeight="1" x14ac:dyDescent="0.3">
      <c r="F4" s="281" t="s">
        <v>367</v>
      </c>
      <c r="G4" s="281"/>
      <c r="H4" s="281"/>
      <c r="I4" s="281"/>
    </row>
    <row r="5" spans="1:9" ht="21.75" customHeight="1" x14ac:dyDescent="0.3">
      <c r="F5" s="281" t="s">
        <v>674</v>
      </c>
      <c r="G5" s="281"/>
      <c r="H5" s="281"/>
      <c r="I5" s="281"/>
    </row>
    <row r="8" spans="1:9" ht="25.5" customHeight="1" x14ac:dyDescent="0.2">
      <c r="F8" s="287" t="s">
        <v>675</v>
      </c>
      <c r="G8" s="287"/>
      <c r="H8" s="287"/>
      <c r="I8" s="287"/>
    </row>
    <row r="9" spans="1:9" ht="18" customHeight="1" x14ac:dyDescent="0.3">
      <c r="F9" s="292" t="s">
        <v>74</v>
      </c>
      <c r="G9" s="292"/>
      <c r="H9" s="292"/>
      <c r="I9" s="292"/>
    </row>
    <row r="10" spans="1:9" ht="20.25" customHeight="1" x14ac:dyDescent="0.3">
      <c r="F10" s="281" t="s">
        <v>179</v>
      </c>
      <c r="G10" s="281"/>
      <c r="H10" s="281"/>
      <c r="I10" s="281"/>
    </row>
    <row r="11" spans="1:9" ht="18" customHeight="1" x14ac:dyDescent="0.3">
      <c r="F11" s="281" t="s">
        <v>72</v>
      </c>
      <c r="G11" s="281"/>
      <c r="H11" s="281"/>
      <c r="I11" s="281"/>
    </row>
    <row r="12" spans="1:9" ht="18.75" x14ac:dyDescent="0.3">
      <c r="F12" s="281" t="s">
        <v>676</v>
      </c>
      <c r="G12" s="281"/>
      <c r="H12" s="281"/>
      <c r="I12" s="281"/>
    </row>
    <row r="14" spans="1:9" ht="18.75" x14ac:dyDescent="0.3">
      <c r="A14" s="44"/>
      <c r="B14" s="44"/>
      <c r="C14" s="44"/>
      <c r="D14" s="44"/>
      <c r="E14" s="44"/>
      <c r="F14" s="44"/>
      <c r="G14" s="44"/>
      <c r="H14" s="44"/>
      <c r="I14" s="44"/>
    </row>
    <row r="15" spans="1:9" ht="63" customHeight="1" x14ac:dyDescent="0.2">
      <c r="A15" s="295" t="s">
        <v>637</v>
      </c>
      <c r="B15" s="295"/>
      <c r="C15" s="295"/>
      <c r="D15" s="295"/>
      <c r="E15" s="295"/>
      <c r="F15" s="295"/>
      <c r="G15" s="295"/>
      <c r="H15" s="295"/>
      <c r="I15" s="295"/>
    </row>
    <row r="16" spans="1:9" ht="19.5" customHeight="1" x14ac:dyDescent="0.3">
      <c r="B16" s="45"/>
      <c r="C16" s="45"/>
      <c r="D16" s="45"/>
      <c r="E16" s="45"/>
      <c r="F16" s="45"/>
      <c r="H16" s="299" t="s">
        <v>369</v>
      </c>
      <c r="I16" s="299"/>
    </row>
    <row r="17" spans="1:12" ht="37.5" x14ac:dyDescent="0.2">
      <c r="A17" s="57" t="s">
        <v>117</v>
      </c>
      <c r="B17" s="293" t="s">
        <v>141</v>
      </c>
      <c r="C17" s="293"/>
      <c r="D17" s="293"/>
      <c r="E17" s="293"/>
      <c r="F17" s="57" t="s">
        <v>93</v>
      </c>
      <c r="G17" s="57" t="s">
        <v>94</v>
      </c>
      <c r="H17" s="21" t="s">
        <v>227</v>
      </c>
      <c r="I17" s="56" t="s">
        <v>149</v>
      </c>
    </row>
    <row r="18" spans="1:12" ht="18.75" x14ac:dyDescent="0.2">
      <c r="A18" s="57">
        <v>1</v>
      </c>
      <c r="B18" s="296">
        <v>2</v>
      </c>
      <c r="C18" s="297"/>
      <c r="D18" s="298"/>
      <c r="E18" s="57"/>
      <c r="F18" s="57">
        <v>3</v>
      </c>
      <c r="G18" s="57">
        <v>4</v>
      </c>
      <c r="H18" s="21">
        <v>5</v>
      </c>
      <c r="I18" s="56"/>
    </row>
    <row r="19" spans="1:12" ht="18.75" x14ac:dyDescent="0.3">
      <c r="A19" s="46"/>
      <c r="B19" s="294" t="s">
        <v>142</v>
      </c>
      <c r="C19" s="294"/>
      <c r="D19" s="294"/>
      <c r="E19" s="294"/>
      <c r="F19" s="47"/>
      <c r="G19" s="47"/>
      <c r="H19" s="82">
        <f>H21+H30+H33+H38+H44+H50+H53+H59+H64+H68+H70+H42</f>
        <v>2275930.1822599997</v>
      </c>
      <c r="I19" s="63"/>
    </row>
    <row r="20" spans="1:12" ht="27.75" customHeight="1" x14ac:dyDescent="0.3">
      <c r="A20" s="46"/>
      <c r="B20" s="48" t="s">
        <v>145</v>
      </c>
      <c r="F20" s="49"/>
      <c r="G20" s="49"/>
      <c r="H20" s="81"/>
      <c r="I20" s="63"/>
    </row>
    <row r="21" spans="1:12" ht="24.75" customHeight="1" x14ac:dyDescent="0.3">
      <c r="A21" s="47" t="s">
        <v>118</v>
      </c>
      <c r="B21" s="282" t="s">
        <v>101</v>
      </c>
      <c r="C21" s="282"/>
      <c r="D21" s="282"/>
      <c r="E21" s="282"/>
      <c r="F21" s="28" t="s">
        <v>84</v>
      </c>
      <c r="G21" s="28"/>
      <c r="H21" s="83">
        <f>H22+H23+H24+H25+H26+H28+H29+H27</f>
        <v>214553.57227</v>
      </c>
      <c r="I21" s="63"/>
    </row>
    <row r="22" spans="1:12" ht="72" customHeight="1" x14ac:dyDescent="0.3">
      <c r="A22" s="49"/>
      <c r="B22" s="281" t="s">
        <v>151</v>
      </c>
      <c r="C22" s="281"/>
      <c r="D22" s="281"/>
      <c r="E22" s="281"/>
      <c r="F22" s="36" t="s">
        <v>84</v>
      </c>
      <c r="G22" s="36" t="s">
        <v>87</v>
      </c>
      <c r="H22" s="71">
        <f>Ведомственная!J42</f>
        <v>1972.63</v>
      </c>
      <c r="I22" s="63"/>
    </row>
    <row r="23" spans="1:12" ht="86.25" customHeight="1" x14ac:dyDescent="0.3">
      <c r="A23" s="49"/>
      <c r="B23" s="281" t="s">
        <v>133</v>
      </c>
      <c r="C23" s="281"/>
      <c r="D23" s="281"/>
      <c r="E23" s="281"/>
      <c r="F23" s="36" t="s">
        <v>84</v>
      </c>
      <c r="G23" s="36" t="s">
        <v>89</v>
      </c>
      <c r="H23" s="71">
        <f>Ведомственная!J30</f>
        <v>5342.6399999999994</v>
      </c>
      <c r="I23" s="63"/>
      <c r="L23" s="63"/>
    </row>
    <row r="24" spans="1:12" ht="85.5" customHeight="1" x14ac:dyDescent="0.3">
      <c r="A24" s="49"/>
      <c r="B24" s="281" t="s">
        <v>228</v>
      </c>
      <c r="C24" s="281"/>
      <c r="D24" s="281"/>
      <c r="E24" s="281"/>
      <c r="F24" s="36" t="s">
        <v>84</v>
      </c>
      <c r="G24" s="36" t="s">
        <v>91</v>
      </c>
      <c r="H24" s="68">
        <f>Ведомственная!J47</f>
        <v>86666.03</v>
      </c>
      <c r="I24" s="63"/>
    </row>
    <row r="25" spans="1:12" ht="27.75" customHeight="1" x14ac:dyDescent="0.3">
      <c r="A25" s="49"/>
      <c r="B25" s="281" t="s">
        <v>388</v>
      </c>
      <c r="C25" s="281"/>
      <c r="D25" s="281"/>
      <c r="E25" s="59"/>
      <c r="F25" s="36" t="s">
        <v>84</v>
      </c>
      <c r="G25" s="36" t="s">
        <v>86</v>
      </c>
      <c r="H25" s="68">
        <f>Ведомственная!J69</f>
        <v>78.400000000000006</v>
      </c>
      <c r="I25" s="63"/>
    </row>
    <row r="26" spans="1:12" ht="66" customHeight="1" x14ac:dyDescent="0.3">
      <c r="A26" s="49"/>
      <c r="B26" s="285" t="s">
        <v>156</v>
      </c>
      <c r="C26" s="278"/>
      <c r="D26" s="278"/>
      <c r="F26" s="36" t="s">
        <v>84</v>
      </c>
      <c r="G26" s="36" t="s">
        <v>85</v>
      </c>
      <c r="H26" s="71">
        <f>Ведомственная!J369+Ведомственная!J352+Ведомственная!J378</f>
        <v>24692.92</v>
      </c>
      <c r="I26" s="63"/>
    </row>
    <row r="27" spans="1:12" ht="45.75" customHeight="1" x14ac:dyDescent="0.3">
      <c r="A27" s="49"/>
      <c r="B27" s="285" t="s">
        <v>3</v>
      </c>
      <c r="C27" s="278"/>
      <c r="D27" s="278"/>
      <c r="F27" s="36" t="s">
        <v>84</v>
      </c>
      <c r="G27" s="36" t="s">
        <v>88</v>
      </c>
      <c r="H27" s="71">
        <f>Ведомственная!J73</f>
        <v>600</v>
      </c>
      <c r="I27" s="63"/>
    </row>
    <row r="28" spans="1:12" ht="26.25" customHeight="1" x14ac:dyDescent="0.3">
      <c r="A28" s="49"/>
      <c r="B28" s="283" t="s">
        <v>177</v>
      </c>
      <c r="C28" s="278"/>
      <c r="D28" s="278"/>
      <c r="F28" s="36" t="s">
        <v>84</v>
      </c>
      <c r="G28" s="36" t="s">
        <v>108</v>
      </c>
      <c r="H28" s="71">
        <f>Ведомственная!J77</f>
        <v>100</v>
      </c>
      <c r="I28" s="63"/>
    </row>
    <row r="29" spans="1:12" ht="30" customHeight="1" x14ac:dyDescent="0.3">
      <c r="A29" s="49"/>
      <c r="B29" s="281" t="s">
        <v>106</v>
      </c>
      <c r="C29" s="281"/>
      <c r="D29" s="281"/>
      <c r="E29" s="281"/>
      <c r="F29" s="36" t="s">
        <v>84</v>
      </c>
      <c r="G29" s="36" t="s">
        <v>153</v>
      </c>
      <c r="H29" s="71">
        <f>Ведомственная!J81+Ведомственная!J358</f>
        <v>95100.952270000009</v>
      </c>
      <c r="I29" s="63"/>
    </row>
    <row r="30" spans="1:12" ht="48" customHeight="1" x14ac:dyDescent="0.2">
      <c r="A30" s="60" t="s">
        <v>120</v>
      </c>
      <c r="B30" s="275" t="s">
        <v>143</v>
      </c>
      <c r="C30" s="275"/>
      <c r="D30" s="275"/>
      <c r="E30" s="275"/>
      <c r="F30" s="29" t="s">
        <v>89</v>
      </c>
      <c r="G30" s="29"/>
      <c r="H30" s="84">
        <f>H31+H32</f>
        <v>18909.299629999998</v>
      </c>
      <c r="I30" s="63"/>
    </row>
    <row r="31" spans="1:12" ht="66" customHeight="1" x14ac:dyDescent="0.3">
      <c r="A31" s="49"/>
      <c r="B31" s="276" t="s">
        <v>135</v>
      </c>
      <c r="C31" s="276"/>
      <c r="D31" s="276"/>
      <c r="E31" s="276"/>
      <c r="F31" s="36" t="s">
        <v>89</v>
      </c>
      <c r="G31" s="36" t="s">
        <v>92</v>
      </c>
      <c r="H31" s="71">
        <f>Ведомственная!J138</f>
        <v>17590.965629999999</v>
      </c>
      <c r="I31" s="63"/>
    </row>
    <row r="32" spans="1:12" ht="72" customHeight="1" x14ac:dyDescent="0.3">
      <c r="A32" s="49"/>
      <c r="B32" s="287" t="s">
        <v>173</v>
      </c>
      <c r="C32" s="278"/>
      <c r="D32" s="278"/>
      <c r="F32" s="32" t="s">
        <v>89</v>
      </c>
      <c r="G32" s="32" t="s">
        <v>134</v>
      </c>
      <c r="H32" s="71">
        <f>Ведомственная!J150</f>
        <v>1318.3339999999998</v>
      </c>
      <c r="I32" s="63"/>
    </row>
    <row r="33" spans="1:9" ht="18.75" x14ac:dyDescent="0.3">
      <c r="A33" s="61" t="s">
        <v>121</v>
      </c>
      <c r="B33" s="288" t="s">
        <v>107</v>
      </c>
      <c r="C33" s="288"/>
      <c r="D33" s="288"/>
      <c r="E33" s="288"/>
      <c r="F33" s="51" t="s">
        <v>91</v>
      </c>
      <c r="G33" s="51"/>
      <c r="H33" s="83">
        <f>H34+H36+H37+H35</f>
        <v>35637.262000000002</v>
      </c>
      <c r="I33" s="63"/>
    </row>
    <row r="34" spans="1:9" ht="26.25" customHeight="1" x14ac:dyDescent="0.3">
      <c r="A34" s="50"/>
      <c r="B34" s="274" t="s">
        <v>114</v>
      </c>
      <c r="C34" s="274"/>
      <c r="D34" s="274"/>
      <c r="E34" s="274"/>
      <c r="F34" s="52" t="s">
        <v>91</v>
      </c>
      <c r="G34" s="52" t="s">
        <v>86</v>
      </c>
      <c r="H34" s="71">
        <f>Ведомственная!J171</f>
        <v>21073.8</v>
      </c>
      <c r="I34" s="63"/>
    </row>
    <row r="35" spans="1:9" ht="21" customHeight="1" x14ac:dyDescent="0.3">
      <c r="A35" s="50"/>
      <c r="B35" s="274" t="s">
        <v>663</v>
      </c>
      <c r="C35" s="274"/>
      <c r="D35" s="274"/>
      <c r="E35" s="244"/>
      <c r="F35" s="52" t="s">
        <v>91</v>
      </c>
      <c r="G35" s="52" t="s">
        <v>90</v>
      </c>
      <c r="H35" s="71">
        <f>Ведомственная!J189</f>
        <v>0</v>
      </c>
      <c r="I35" s="63"/>
    </row>
    <row r="36" spans="1:9" ht="34.5" customHeight="1" x14ac:dyDescent="0.3">
      <c r="A36" s="50"/>
      <c r="B36" s="280" t="s">
        <v>190</v>
      </c>
      <c r="C36" s="278"/>
      <c r="D36" s="278"/>
      <c r="F36" s="36" t="s">
        <v>91</v>
      </c>
      <c r="G36" s="36" t="s">
        <v>92</v>
      </c>
      <c r="H36" s="71">
        <f>Ведомственная!J194</f>
        <v>2030</v>
      </c>
      <c r="I36" s="63"/>
    </row>
    <row r="37" spans="1:9" ht="45" customHeight="1" x14ac:dyDescent="0.3">
      <c r="A37" s="50"/>
      <c r="B37" s="280" t="s">
        <v>174</v>
      </c>
      <c r="C37" s="278"/>
      <c r="D37" s="278"/>
      <c r="F37" s="36" t="s">
        <v>91</v>
      </c>
      <c r="G37" s="36" t="s">
        <v>175</v>
      </c>
      <c r="H37" s="71">
        <f>Ведомственная!J202</f>
        <v>12533.462</v>
      </c>
      <c r="I37" s="63"/>
    </row>
    <row r="38" spans="1:9" ht="18.75" x14ac:dyDescent="0.2">
      <c r="A38" s="60" t="s">
        <v>122</v>
      </c>
      <c r="B38" s="275" t="s">
        <v>96</v>
      </c>
      <c r="C38" s="275"/>
      <c r="D38" s="275"/>
      <c r="E38" s="275"/>
      <c r="F38" s="29" t="s">
        <v>86</v>
      </c>
      <c r="G38" s="29"/>
      <c r="H38" s="84">
        <f>H39+H40+H41</f>
        <v>59996.119360000004</v>
      </c>
      <c r="I38" s="63"/>
    </row>
    <row r="39" spans="1:9" ht="30" customHeight="1" x14ac:dyDescent="0.3">
      <c r="A39" s="49"/>
      <c r="B39" s="279" t="s">
        <v>187</v>
      </c>
      <c r="C39" s="279"/>
      <c r="D39" s="279"/>
      <c r="E39" s="10" t="s">
        <v>187</v>
      </c>
      <c r="F39" s="36" t="s">
        <v>86</v>
      </c>
      <c r="G39" s="36" t="s">
        <v>84</v>
      </c>
      <c r="H39" s="71">
        <f>Ведомственная!J234</f>
        <v>23306.7</v>
      </c>
      <c r="I39" s="63"/>
    </row>
    <row r="40" spans="1:9" ht="30" customHeight="1" x14ac:dyDescent="0.3">
      <c r="A40" s="49"/>
      <c r="B40" s="279" t="s">
        <v>225</v>
      </c>
      <c r="C40" s="279"/>
      <c r="D40" s="279"/>
      <c r="E40" s="10"/>
      <c r="F40" s="36" t="s">
        <v>86</v>
      </c>
      <c r="G40" s="36" t="s">
        <v>87</v>
      </c>
      <c r="H40" s="71">
        <f>Ведомственная!J243</f>
        <v>25835.319360000001</v>
      </c>
      <c r="I40" s="63"/>
    </row>
    <row r="41" spans="1:9" ht="45.75" customHeight="1" x14ac:dyDescent="0.3">
      <c r="A41" s="49"/>
      <c r="B41" s="276" t="s">
        <v>130</v>
      </c>
      <c r="C41" s="276"/>
      <c r="D41" s="276"/>
      <c r="E41" s="276"/>
      <c r="F41" s="36" t="s">
        <v>86</v>
      </c>
      <c r="G41" s="36" t="s">
        <v>86</v>
      </c>
      <c r="H41" s="71">
        <f>Ведомственная!J249+Ведомственная!J390</f>
        <v>10854.1</v>
      </c>
      <c r="I41" s="63"/>
    </row>
    <row r="42" spans="1:9" ht="45.75" customHeight="1" x14ac:dyDescent="0.3">
      <c r="A42" s="60" t="s">
        <v>123</v>
      </c>
      <c r="B42" s="273" t="s">
        <v>358</v>
      </c>
      <c r="C42" s="273"/>
      <c r="D42" s="273"/>
      <c r="E42" s="144"/>
      <c r="F42" s="28" t="s">
        <v>85</v>
      </c>
      <c r="G42" s="28"/>
      <c r="H42" s="83">
        <f>H43</f>
        <v>2688.4</v>
      </c>
      <c r="I42" s="63"/>
    </row>
    <row r="43" spans="1:9" ht="45.75" customHeight="1" x14ac:dyDescent="0.3">
      <c r="A43" s="49"/>
      <c r="B43" s="276" t="s">
        <v>359</v>
      </c>
      <c r="C43" s="276"/>
      <c r="D43" s="276"/>
      <c r="E43" s="144"/>
      <c r="F43" s="36" t="s">
        <v>85</v>
      </c>
      <c r="G43" s="36" t="s">
        <v>86</v>
      </c>
      <c r="H43" s="71">
        <f>Ведомственная!J258</f>
        <v>2688.4</v>
      </c>
      <c r="I43" s="63"/>
    </row>
    <row r="44" spans="1:9" ht="32.25" customHeight="1" x14ac:dyDescent="0.2">
      <c r="A44" s="60" t="s">
        <v>124</v>
      </c>
      <c r="B44" s="275" t="s">
        <v>81</v>
      </c>
      <c r="C44" s="275"/>
      <c r="D44" s="275"/>
      <c r="E44" s="275"/>
      <c r="F44" s="29" t="s">
        <v>88</v>
      </c>
      <c r="G44" s="29"/>
      <c r="H44" s="84">
        <f>H45+H46+H47+H48+H49</f>
        <v>1598331.6709999999</v>
      </c>
      <c r="I44" s="63"/>
    </row>
    <row r="45" spans="1:9" ht="24.75" customHeight="1" x14ac:dyDescent="0.3">
      <c r="A45" s="49"/>
      <c r="B45" s="271" t="s">
        <v>83</v>
      </c>
      <c r="C45" s="271"/>
      <c r="D45" s="271"/>
      <c r="E45" s="271"/>
      <c r="F45" s="36" t="s">
        <v>88</v>
      </c>
      <c r="G45" s="36" t="s">
        <v>84</v>
      </c>
      <c r="H45" s="71">
        <f>Ведомственная!J406+Ведомственная!J426</f>
        <v>655839.49725999997</v>
      </c>
      <c r="I45" s="63"/>
    </row>
    <row r="46" spans="1:9" ht="25.5" customHeight="1" x14ac:dyDescent="0.3">
      <c r="A46" s="49"/>
      <c r="B46" s="271" t="s">
        <v>82</v>
      </c>
      <c r="C46" s="271"/>
      <c r="D46" s="271"/>
      <c r="E46" s="271"/>
      <c r="F46" s="36" t="s">
        <v>88</v>
      </c>
      <c r="G46" s="36" t="s">
        <v>87</v>
      </c>
      <c r="H46" s="71">
        <f>Ведомственная!J443+Ведомственная!J544+Ведомственная!J603</f>
        <v>852155.49374000006</v>
      </c>
      <c r="I46" s="63"/>
    </row>
    <row r="47" spans="1:9" ht="48" customHeight="1" x14ac:dyDescent="0.3">
      <c r="A47" s="49"/>
      <c r="B47" s="281" t="s">
        <v>136</v>
      </c>
      <c r="C47" s="281"/>
      <c r="D47" s="281"/>
      <c r="E47" s="281"/>
      <c r="F47" s="36" t="s">
        <v>88</v>
      </c>
      <c r="G47" s="36" t="s">
        <v>86</v>
      </c>
      <c r="H47" s="71">
        <f>Ведомственная!J490</f>
        <v>90</v>
      </c>
      <c r="I47" s="63"/>
    </row>
    <row r="48" spans="1:9" ht="27.75" customHeight="1" x14ac:dyDescent="0.3">
      <c r="A48" s="49"/>
      <c r="B48" s="271" t="s">
        <v>100</v>
      </c>
      <c r="C48" s="271"/>
      <c r="D48" s="271"/>
      <c r="E48" s="271"/>
      <c r="F48" s="36" t="s">
        <v>88</v>
      </c>
      <c r="G48" s="36" t="s">
        <v>88</v>
      </c>
      <c r="H48" s="71">
        <f>Ведомственная!J259+Ведомственная!J496+Ведомственная!J640+Ведомственная!J660</f>
        <v>20777.52</v>
      </c>
      <c r="I48" s="63"/>
    </row>
    <row r="49" spans="1:9" ht="24.75" customHeight="1" x14ac:dyDescent="0.3">
      <c r="A49" s="49"/>
      <c r="B49" s="271" t="s">
        <v>98</v>
      </c>
      <c r="C49" s="271"/>
      <c r="D49" s="271"/>
      <c r="E49" s="271"/>
      <c r="F49" s="36" t="s">
        <v>88</v>
      </c>
      <c r="G49" s="36" t="s">
        <v>92</v>
      </c>
      <c r="H49" s="71">
        <f>Ведомственная!J508</f>
        <v>69469.16</v>
      </c>
      <c r="I49" s="63"/>
    </row>
    <row r="50" spans="1:9" ht="29.25" customHeight="1" x14ac:dyDescent="0.2">
      <c r="A50" s="60" t="s">
        <v>125</v>
      </c>
      <c r="B50" s="275" t="s">
        <v>188</v>
      </c>
      <c r="C50" s="275"/>
      <c r="D50" s="275"/>
      <c r="E50" s="275"/>
      <c r="F50" s="29" t="s">
        <v>90</v>
      </c>
      <c r="G50" s="29"/>
      <c r="H50" s="84">
        <f>H51+H52</f>
        <v>42135.928</v>
      </c>
      <c r="I50" s="63"/>
    </row>
    <row r="51" spans="1:9" ht="18.75" x14ac:dyDescent="0.3">
      <c r="A51" s="49"/>
      <c r="B51" s="271" t="s">
        <v>144</v>
      </c>
      <c r="C51" s="271"/>
      <c r="D51" s="271"/>
      <c r="E51" s="271"/>
      <c r="F51" s="36" t="s">
        <v>90</v>
      </c>
      <c r="G51" s="36" t="s">
        <v>84</v>
      </c>
      <c r="H51" s="71">
        <f>Ведомственная!J560</f>
        <v>35852.14</v>
      </c>
      <c r="I51" s="63"/>
    </row>
    <row r="52" spans="1:9" ht="47.25" customHeight="1" x14ac:dyDescent="0.3">
      <c r="A52" s="49"/>
      <c r="B52" s="271" t="s">
        <v>158</v>
      </c>
      <c r="C52" s="271"/>
      <c r="D52" s="271"/>
      <c r="E52" s="271"/>
      <c r="F52" s="36" t="s">
        <v>90</v>
      </c>
      <c r="G52" s="36" t="s">
        <v>91</v>
      </c>
      <c r="H52" s="71">
        <f>Ведомственная!J585</f>
        <v>6283.7880000000005</v>
      </c>
      <c r="I52" s="63"/>
    </row>
    <row r="53" spans="1:9" ht="23.25" customHeight="1" x14ac:dyDescent="0.3">
      <c r="A53" s="60" t="s">
        <v>126</v>
      </c>
      <c r="B53" s="272" t="s">
        <v>146</v>
      </c>
      <c r="C53" s="272"/>
      <c r="D53" s="272"/>
      <c r="E53" s="272"/>
      <c r="F53" s="28" t="s">
        <v>92</v>
      </c>
      <c r="G53" s="28"/>
      <c r="H53" s="83">
        <f>H54+H55+H56+H58+H57</f>
        <v>95097.13</v>
      </c>
      <c r="I53" s="63"/>
    </row>
    <row r="54" spans="1:9" ht="25.5" customHeight="1" x14ac:dyDescent="0.3">
      <c r="A54" s="49"/>
      <c r="B54" s="271" t="s">
        <v>159</v>
      </c>
      <c r="C54" s="271"/>
      <c r="D54" s="271"/>
      <c r="E54" s="271"/>
      <c r="F54" s="36" t="s">
        <v>92</v>
      </c>
      <c r="G54" s="36" t="s">
        <v>84</v>
      </c>
      <c r="H54" s="71">
        <f>Ведомственная!J268</f>
        <v>46974.532600000006</v>
      </c>
      <c r="I54" s="63"/>
    </row>
    <row r="55" spans="1:9" ht="30.75" customHeight="1" x14ac:dyDescent="0.3">
      <c r="A55" s="49"/>
      <c r="B55" s="283" t="s">
        <v>139</v>
      </c>
      <c r="C55" s="278"/>
      <c r="D55" s="278"/>
      <c r="F55" s="36" t="s">
        <v>92</v>
      </c>
      <c r="G55" s="36" t="s">
        <v>87</v>
      </c>
      <c r="H55" s="71">
        <f>Ведомственная!J278</f>
        <v>41730.001399999994</v>
      </c>
      <c r="I55" s="68"/>
    </row>
    <row r="56" spans="1:9" ht="27.75" customHeight="1" x14ac:dyDescent="0.3">
      <c r="A56" s="49"/>
      <c r="B56" s="285" t="s">
        <v>147</v>
      </c>
      <c r="C56" s="286"/>
      <c r="D56" s="286"/>
      <c r="E56" s="100"/>
      <c r="F56" s="36" t="s">
        <v>92</v>
      </c>
      <c r="G56" s="36" t="s">
        <v>91</v>
      </c>
      <c r="H56" s="71">
        <f>Ведомственная!J297</f>
        <v>1547.096</v>
      </c>
      <c r="I56" s="68"/>
    </row>
    <row r="57" spans="1:9" ht="60" customHeight="1" x14ac:dyDescent="0.3">
      <c r="A57" s="49"/>
      <c r="B57" s="285" t="s">
        <v>38</v>
      </c>
      <c r="C57" s="278"/>
      <c r="D57" s="278"/>
      <c r="E57" s="100"/>
      <c r="F57" s="36" t="s">
        <v>92</v>
      </c>
      <c r="G57" s="36" t="s">
        <v>85</v>
      </c>
      <c r="H57" s="71">
        <f>Ведомственная!J305</f>
        <v>4587.8999999999996</v>
      </c>
      <c r="I57" s="68"/>
    </row>
    <row r="58" spans="1:9" ht="27.75" customHeight="1" x14ac:dyDescent="0.3">
      <c r="A58" s="49"/>
      <c r="B58" s="285" t="s">
        <v>250</v>
      </c>
      <c r="C58" s="278"/>
      <c r="D58" s="278"/>
      <c r="F58" s="36" t="s">
        <v>92</v>
      </c>
      <c r="G58" s="36" t="s">
        <v>92</v>
      </c>
      <c r="H58" s="71">
        <f>Ведомственная!J310</f>
        <v>257.60000000000002</v>
      </c>
      <c r="I58" s="68"/>
    </row>
    <row r="59" spans="1:9" ht="27" customHeight="1" x14ac:dyDescent="0.3">
      <c r="A59" s="47" t="s">
        <v>127</v>
      </c>
      <c r="B59" s="282" t="s">
        <v>110</v>
      </c>
      <c r="C59" s="282"/>
      <c r="D59" s="282"/>
      <c r="E59" s="282"/>
      <c r="F59" s="28" t="s">
        <v>105</v>
      </c>
      <c r="G59" s="28"/>
      <c r="H59" s="83">
        <f>H60+H61+H62+H63</f>
        <v>103528</v>
      </c>
      <c r="I59" s="63"/>
    </row>
    <row r="60" spans="1:9" ht="24" customHeight="1" x14ac:dyDescent="0.3">
      <c r="A60" s="49"/>
      <c r="B60" s="271" t="s">
        <v>111</v>
      </c>
      <c r="C60" s="271"/>
      <c r="D60" s="271"/>
      <c r="E60" s="271"/>
      <c r="F60" s="36" t="s">
        <v>105</v>
      </c>
      <c r="G60" s="36" t="s">
        <v>84</v>
      </c>
      <c r="H60" s="71">
        <f>Ведомственная!J316</f>
        <v>5625.4</v>
      </c>
      <c r="I60" s="63"/>
    </row>
    <row r="61" spans="1:9" ht="27" customHeight="1" x14ac:dyDescent="0.3">
      <c r="A61" s="49"/>
      <c r="B61" s="281" t="s">
        <v>112</v>
      </c>
      <c r="C61" s="281"/>
      <c r="D61" s="281"/>
      <c r="E61" s="281"/>
      <c r="F61" s="36" t="s">
        <v>105</v>
      </c>
      <c r="G61" s="36" t="s">
        <v>89</v>
      </c>
      <c r="H61" s="71">
        <f>Ведомственная!J668+Ведомственная!J321</f>
        <v>599</v>
      </c>
      <c r="I61" s="63"/>
    </row>
    <row r="62" spans="1:9" ht="29.25" customHeight="1" x14ac:dyDescent="0.3">
      <c r="A62" s="49"/>
      <c r="B62" s="281" t="s">
        <v>137</v>
      </c>
      <c r="C62" s="281"/>
      <c r="D62" s="281"/>
      <c r="E62" s="281"/>
      <c r="F62" s="36" t="s">
        <v>105</v>
      </c>
      <c r="G62" s="36" t="s">
        <v>91</v>
      </c>
      <c r="H62" s="71">
        <f>Ведомственная!J673+Ведомственная!J532</f>
        <v>80615</v>
      </c>
      <c r="I62" s="63"/>
    </row>
    <row r="63" spans="1:9" ht="40.5" customHeight="1" x14ac:dyDescent="0.3">
      <c r="A63" s="49"/>
      <c r="B63" s="283" t="s">
        <v>178</v>
      </c>
      <c r="C63" s="284"/>
      <c r="D63" s="284"/>
      <c r="F63" s="36" t="s">
        <v>105</v>
      </c>
      <c r="G63" s="36" t="s">
        <v>85</v>
      </c>
      <c r="H63" s="71">
        <f>Ведомственная!J326+Ведомственная!J684+Ведомственная!J541+Ведомственная!J418</f>
        <v>16688.599999999999</v>
      </c>
      <c r="I63" s="63"/>
    </row>
    <row r="64" spans="1:9" ht="40.5" customHeight="1" x14ac:dyDescent="0.3">
      <c r="A64" s="47" t="s">
        <v>128</v>
      </c>
      <c r="B64" s="282" t="s">
        <v>163</v>
      </c>
      <c r="C64" s="282"/>
      <c r="D64" s="282"/>
      <c r="E64" s="282"/>
      <c r="F64" s="28" t="s">
        <v>108</v>
      </c>
      <c r="G64" s="28"/>
      <c r="H64" s="83">
        <f>H66+H67+H65</f>
        <v>15079.6</v>
      </c>
      <c r="I64" s="63"/>
    </row>
    <row r="65" spans="1:9" ht="40.5" customHeight="1" x14ac:dyDescent="0.3">
      <c r="A65" s="47"/>
      <c r="B65" s="271" t="s">
        <v>10</v>
      </c>
      <c r="C65" s="271"/>
      <c r="D65" s="271"/>
      <c r="E65" s="104"/>
      <c r="F65" s="36" t="s">
        <v>108</v>
      </c>
      <c r="G65" s="36" t="s">
        <v>84</v>
      </c>
      <c r="H65" s="71">
        <f>Ведомственная!J619</f>
        <v>11300</v>
      </c>
      <c r="I65" s="63"/>
    </row>
    <row r="66" spans="1:9" ht="35.25" customHeight="1" x14ac:dyDescent="0.3">
      <c r="A66" s="49"/>
      <c r="B66" s="277" t="s">
        <v>176</v>
      </c>
      <c r="C66" s="278"/>
      <c r="D66" s="278"/>
      <c r="F66" s="36" t="s">
        <v>108</v>
      </c>
      <c r="G66" s="36" t="s">
        <v>87</v>
      </c>
      <c r="H66" s="71">
        <f>Ведомственная!J623</f>
        <v>2220</v>
      </c>
      <c r="I66" s="70"/>
    </row>
    <row r="67" spans="1:9" ht="41.25" customHeight="1" x14ac:dyDescent="0.3">
      <c r="A67" s="49"/>
      <c r="B67" s="281" t="s">
        <v>164</v>
      </c>
      <c r="C67" s="281"/>
      <c r="D67" s="281"/>
      <c r="E67" s="281"/>
      <c r="F67" s="36" t="s">
        <v>108</v>
      </c>
      <c r="G67" s="36" t="s">
        <v>86</v>
      </c>
      <c r="H67" s="71">
        <f>Ведомственная!J631</f>
        <v>1559.6</v>
      </c>
      <c r="I67" s="63"/>
    </row>
    <row r="68" spans="1:9" ht="46.5" customHeight="1" x14ac:dyDescent="0.3">
      <c r="A68" s="26" t="s">
        <v>165</v>
      </c>
      <c r="B68" s="272" t="s">
        <v>166</v>
      </c>
      <c r="C68" s="272"/>
      <c r="D68" s="272"/>
      <c r="E68" s="4"/>
      <c r="F68" s="28" t="s">
        <v>153</v>
      </c>
      <c r="G68" s="28"/>
      <c r="H68" s="83">
        <f>H69</f>
        <v>57.3</v>
      </c>
      <c r="I68" s="67"/>
    </row>
    <row r="69" spans="1:9" ht="52.5" customHeight="1" x14ac:dyDescent="0.3">
      <c r="A69" s="49"/>
      <c r="B69" s="271" t="s">
        <v>155</v>
      </c>
      <c r="C69" s="271"/>
      <c r="D69" s="271"/>
      <c r="E69" s="4"/>
      <c r="F69" s="36" t="s">
        <v>153</v>
      </c>
      <c r="G69" s="36" t="s">
        <v>84</v>
      </c>
      <c r="H69" s="71">
        <f>Ведомственная!J340</f>
        <v>57.3</v>
      </c>
      <c r="I69" s="63"/>
    </row>
    <row r="70" spans="1:9" ht="62.25" customHeight="1" x14ac:dyDescent="0.3">
      <c r="A70" s="26" t="s">
        <v>320</v>
      </c>
      <c r="B70" s="290" t="s">
        <v>370</v>
      </c>
      <c r="C70" s="290"/>
      <c r="D70" s="290"/>
      <c r="E70" s="4"/>
      <c r="F70" s="28" t="s">
        <v>134</v>
      </c>
      <c r="G70" s="28"/>
      <c r="H70" s="83">
        <f>H71+H72</f>
        <v>89915.9</v>
      </c>
      <c r="I70" s="67"/>
    </row>
    <row r="71" spans="1:9" ht="76.5" customHeight="1" x14ac:dyDescent="0.3">
      <c r="A71" s="49"/>
      <c r="B71" s="281" t="s">
        <v>157</v>
      </c>
      <c r="C71" s="281"/>
      <c r="D71" s="281"/>
      <c r="E71" s="4"/>
      <c r="F71" s="36" t="s">
        <v>134</v>
      </c>
      <c r="G71" s="36" t="s">
        <v>84</v>
      </c>
      <c r="H71" s="71">
        <f>Ведомственная!J362</f>
        <v>12908.9</v>
      </c>
      <c r="I71" s="63"/>
    </row>
    <row r="72" spans="1:9" ht="47.25" customHeight="1" x14ac:dyDescent="0.3">
      <c r="A72" s="49"/>
      <c r="B72" s="285" t="s">
        <v>632</v>
      </c>
      <c r="C72" s="278"/>
      <c r="D72" s="278"/>
      <c r="E72" s="4"/>
      <c r="F72" s="36" t="s">
        <v>134</v>
      </c>
      <c r="G72" s="36" t="s">
        <v>89</v>
      </c>
      <c r="H72" s="71">
        <f>Ведомственная!J345</f>
        <v>77007</v>
      </c>
    </row>
    <row r="73" spans="1:9" ht="12" customHeight="1" x14ac:dyDescent="0.3">
      <c r="A73" s="49"/>
      <c r="B73" s="22"/>
      <c r="C73" s="8"/>
      <c r="D73" s="8"/>
      <c r="E73" s="4"/>
      <c r="H73" s="1"/>
    </row>
    <row r="74" spans="1:9" ht="56.25" customHeight="1" x14ac:dyDescent="0.3">
      <c r="A74" s="281" t="s">
        <v>65</v>
      </c>
      <c r="B74" s="291"/>
      <c r="C74" s="22"/>
      <c r="D74" s="2"/>
      <c r="E74" s="2"/>
      <c r="F74" s="2"/>
      <c r="H74" s="289" t="s">
        <v>66</v>
      </c>
      <c r="I74" s="289"/>
    </row>
    <row r="75" spans="1:9" ht="12" customHeight="1" x14ac:dyDescent="0.3">
      <c r="A75" s="49"/>
      <c r="B75" s="22"/>
      <c r="C75" s="22"/>
      <c r="D75" s="8"/>
      <c r="E75" s="4"/>
      <c r="H75" s="1"/>
    </row>
    <row r="76" spans="1:9" ht="18.75" x14ac:dyDescent="0.3">
      <c r="A76" s="49"/>
      <c r="B76" s="22"/>
      <c r="C76" s="22"/>
      <c r="D76" s="2"/>
      <c r="E76" s="2"/>
      <c r="F76" s="2"/>
      <c r="H76" s="10"/>
      <c r="I76" s="10"/>
    </row>
    <row r="77" spans="1:9" ht="15.75" x14ac:dyDescent="0.25">
      <c r="A77" s="53"/>
      <c r="B77" s="54"/>
      <c r="C77" s="54"/>
      <c r="D77" s="54"/>
      <c r="E77" s="54"/>
      <c r="H77" s="1"/>
    </row>
    <row r="78" spans="1:9" x14ac:dyDescent="0.2">
      <c r="H78" s="1"/>
    </row>
    <row r="79" spans="1:9" x14ac:dyDescent="0.2">
      <c r="H79" s="1"/>
    </row>
    <row r="80" spans="1:9" x14ac:dyDescent="0.2">
      <c r="H80" s="1"/>
    </row>
    <row r="81" spans="8:8" x14ac:dyDescent="0.2">
      <c r="H81" s="1"/>
    </row>
    <row r="82" spans="8:8" x14ac:dyDescent="0.2">
      <c r="H82" s="1"/>
    </row>
    <row r="83" spans="8:8" x14ac:dyDescent="0.2">
      <c r="H83" s="1"/>
    </row>
    <row r="84" spans="8:8" x14ac:dyDescent="0.2">
      <c r="H84" s="1"/>
    </row>
    <row r="85" spans="8:8" x14ac:dyDescent="0.2">
      <c r="H85" s="1"/>
    </row>
    <row r="86" spans="8:8" x14ac:dyDescent="0.2">
      <c r="H86" s="1"/>
    </row>
    <row r="87" spans="8:8" x14ac:dyDescent="0.2">
      <c r="H87" s="1"/>
    </row>
    <row r="88" spans="8:8" x14ac:dyDescent="0.2">
      <c r="H88" s="1"/>
    </row>
    <row r="89" spans="8:8" x14ac:dyDescent="0.2">
      <c r="H89" s="1"/>
    </row>
    <row r="90" spans="8:8" x14ac:dyDescent="0.2">
      <c r="H90" s="1"/>
    </row>
    <row r="91" spans="8:8" x14ac:dyDescent="0.2">
      <c r="H91" s="1"/>
    </row>
    <row r="92" spans="8:8" x14ac:dyDescent="0.2">
      <c r="H92" s="1"/>
    </row>
    <row r="93" spans="8:8" x14ac:dyDescent="0.2">
      <c r="H93" s="1"/>
    </row>
    <row r="94" spans="8:8" x14ac:dyDescent="0.2">
      <c r="H94" s="1"/>
    </row>
    <row r="95" spans="8:8" x14ac:dyDescent="0.2">
      <c r="H95" s="1"/>
    </row>
    <row r="96" spans="8:8" x14ac:dyDescent="0.2">
      <c r="H96" s="1"/>
    </row>
    <row r="97" spans="8:8" x14ac:dyDescent="0.2">
      <c r="H97" s="1"/>
    </row>
    <row r="98" spans="8:8" x14ac:dyDescent="0.2">
      <c r="H98" s="1"/>
    </row>
    <row r="99" spans="8:8" x14ac:dyDescent="0.2">
      <c r="H99" s="1"/>
    </row>
    <row r="100" spans="8:8" x14ac:dyDescent="0.2">
      <c r="H100" s="1"/>
    </row>
    <row r="101" spans="8:8" x14ac:dyDescent="0.2">
      <c r="H101" s="1"/>
    </row>
    <row r="102" spans="8:8" x14ac:dyDescent="0.2">
      <c r="H102" s="1"/>
    </row>
    <row r="103" spans="8:8" x14ac:dyDescent="0.2">
      <c r="H103" s="1"/>
    </row>
    <row r="104" spans="8:8" x14ac:dyDescent="0.2">
      <c r="H104" s="1"/>
    </row>
    <row r="105" spans="8:8" x14ac:dyDescent="0.2">
      <c r="H105" s="1"/>
    </row>
    <row r="106" spans="8:8" x14ac:dyDescent="0.2">
      <c r="H106" s="1"/>
    </row>
    <row r="107" spans="8:8" x14ac:dyDescent="0.2">
      <c r="H107" s="1"/>
    </row>
    <row r="108" spans="8:8" x14ac:dyDescent="0.2">
      <c r="H108" s="1"/>
    </row>
    <row r="109" spans="8:8" x14ac:dyDescent="0.2">
      <c r="H109" s="1"/>
    </row>
    <row r="110" spans="8:8" x14ac:dyDescent="0.2">
      <c r="H110" s="1"/>
    </row>
    <row r="111" spans="8:8" x14ac:dyDescent="0.2">
      <c r="H111" s="1"/>
    </row>
    <row r="112" spans="8:8" x14ac:dyDescent="0.2">
      <c r="H112" s="1"/>
    </row>
    <row r="113" spans="8:8" x14ac:dyDescent="0.2">
      <c r="H113" s="1"/>
    </row>
    <row r="114" spans="8:8" x14ac:dyDescent="0.2">
      <c r="H114" s="1"/>
    </row>
    <row r="115" spans="8:8" x14ac:dyDescent="0.2">
      <c r="H115" s="1"/>
    </row>
    <row r="116" spans="8:8" x14ac:dyDescent="0.2">
      <c r="H116" s="1"/>
    </row>
    <row r="117" spans="8:8" x14ac:dyDescent="0.2">
      <c r="H117" s="1"/>
    </row>
    <row r="118" spans="8:8" x14ac:dyDescent="0.2">
      <c r="H118" s="1"/>
    </row>
    <row r="119" spans="8:8" x14ac:dyDescent="0.2">
      <c r="H119" s="1"/>
    </row>
    <row r="120" spans="8:8" x14ac:dyDescent="0.2">
      <c r="H120" s="1"/>
    </row>
    <row r="121" spans="8:8" x14ac:dyDescent="0.2">
      <c r="H121" s="1"/>
    </row>
    <row r="122" spans="8:8" x14ac:dyDescent="0.2">
      <c r="H122" s="1"/>
    </row>
    <row r="123" spans="8:8" x14ac:dyDescent="0.2">
      <c r="H123" s="1"/>
    </row>
    <row r="124" spans="8:8" x14ac:dyDescent="0.2">
      <c r="H124" s="1"/>
    </row>
    <row r="125" spans="8:8" x14ac:dyDescent="0.2">
      <c r="H125" s="1"/>
    </row>
    <row r="126" spans="8:8" x14ac:dyDescent="0.2">
      <c r="H126" s="1"/>
    </row>
    <row r="127" spans="8:8" x14ac:dyDescent="0.2">
      <c r="H127" s="1"/>
    </row>
    <row r="128" spans="8:8" x14ac:dyDescent="0.2">
      <c r="H128" s="1"/>
    </row>
    <row r="129" spans="8:8" x14ac:dyDescent="0.2">
      <c r="H129" s="1"/>
    </row>
    <row r="130" spans="8:8" x14ac:dyDescent="0.2">
      <c r="H130" s="1"/>
    </row>
    <row r="131" spans="8:8" x14ac:dyDescent="0.2">
      <c r="H131" s="1"/>
    </row>
    <row r="132" spans="8:8" x14ac:dyDescent="0.2">
      <c r="H132" s="1"/>
    </row>
    <row r="133" spans="8:8" x14ac:dyDescent="0.2">
      <c r="H133" s="1"/>
    </row>
    <row r="134" spans="8:8" x14ac:dyDescent="0.2">
      <c r="H134" s="1"/>
    </row>
    <row r="135" spans="8:8" x14ac:dyDescent="0.2">
      <c r="H135" s="1"/>
    </row>
    <row r="136" spans="8:8" x14ac:dyDescent="0.2">
      <c r="H136" s="1"/>
    </row>
    <row r="137" spans="8:8" x14ac:dyDescent="0.2">
      <c r="H137" s="1"/>
    </row>
    <row r="138" spans="8:8" x14ac:dyDescent="0.2">
      <c r="H138" s="1"/>
    </row>
    <row r="139" spans="8:8" x14ac:dyDescent="0.2">
      <c r="H139" s="1"/>
    </row>
    <row r="140" spans="8:8" x14ac:dyDescent="0.2">
      <c r="H140" s="1"/>
    </row>
    <row r="141" spans="8:8" x14ac:dyDescent="0.2">
      <c r="H141" s="1"/>
    </row>
    <row r="142" spans="8:8" x14ac:dyDescent="0.2">
      <c r="H142" s="1"/>
    </row>
    <row r="143" spans="8:8" x14ac:dyDescent="0.2">
      <c r="H143" s="1"/>
    </row>
    <row r="144" spans="8:8" x14ac:dyDescent="0.2">
      <c r="H144" s="1"/>
    </row>
    <row r="145" spans="8:8" x14ac:dyDescent="0.2">
      <c r="H145" s="1"/>
    </row>
    <row r="146" spans="8:8" x14ac:dyDescent="0.2">
      <c r="H146" s="1"/>
    </row>
    <row r="147" spans="8:8" x14ac:dyDescent="0.2">
      <c r="H147" s="1"/>
    </row>
    <row r="148" spans="8:8" x14ac:dyDescent="0.2">
      <c r="H148" s="1"/>
    </row>
    <row r="149" spans="8:8" x14ac:dyDescent="0.2">
      <c r="H149" s="1"/>
    </row>
    <row r="150" spans="8:8" x14ac:dyDescent="0.2">
      <c r="H150" s="1"/>
    </row>
    <row r="151" spans="8:8" x14ac:dyDescent="0.2">
      <c r="H151" s="1"/>
    </row>
    <row r="152" spans="8:8" x14ac:dyDescent="0.2">
      <c r="H152" s="1"/>
    </row>
    <row r="153" spans="8:8" x14ac:dyDescent="0.2">
      <c r="H153" s="1"/>
    </row>
    <row r="154" spans="8:8" x14ac:dyDescent="0.2">
      <c r="H154" s="1"/>
    </row>
    <row r="155" spans="8:8" x14ac:dyDescent="0.2">
      <c r="H155" s="1"/>
    </row>
    <row r="156" spans="8:8" x14ac:dyDescent="0.2">
      <c r="H156" s="1"/>
    </row>
    <row r="157" spans="8:8" x14ac:dyDescent="0.2">
      <c r="H157" s="1"/>
    </row>
    <row r="158" spans="8:8" x14ac:dyDescent="0.2">
      <c r="H158" s="1"/>
    </row>
    <row r="159" spans="8:8" x14ac:dyDescent="0.2">
      <c r="H159" s="1"/>
    </row>
    <row r="160" spans="8:8" x14ac:dyDescent="0.2">
      <c r="H160" s="1"/>
    </row>
    <row r="161" spans="8:8" x14ac:dyDescent="0.2">
      <c r="H161" s="1"/>
    </row>
    <row r="162" spans="8:8" x14ac:dyDescent="0.2">
      <c r="H162" s="1"/>
    </row>
    <row r="163" spans="8:8" x14ac:dyDescent="0.2">
      <c r="H163" s="1"/>
    </row>
    <row r="164" spans="8:8" x14ac:dyDescent="0.2">
      <c r="H164" s="1"/>
    </row>
    <row r="165" spans="8:8" x14ac:dyDescent="0.2">
      <c r="H165" s="1"/>
    </row>
    <row r="166" spans="8:8" x14ac:dyDescent="0.2">
      <c r="H166" s="1"/>
    </row>
    <row r="167" spans="8:8" x14ac:dyDescent="0.2">
      <c r="H167" s="1"/>
    </row>
    <row r="168" spans="8:8" x14ac:dyDescent="0.2">
      <c r="H168" s="1"/>
    </row>
    <row r="169" spans="8:8" x14ac:dyDescent="0.2">
      <c r="H169" s="1"/>
    </row>
    <row r="170" spans="8:8" x14ac:dyDescent="0.2">
      <c r="H170" s="1"/>
    </row>
    <row r="171" spans="8:8" x14ac:dyDescent="0.2">
      <c r="H171" s="1"/>
    </row>
    <row r="172" spans="8:8" x14ac:dyDescent="0.2">
      <c r="H172" s="1"/>
    </row>
    <row r="173" spans="8:8" x14ac:dyDescent="0.2">
      <c r="H173" s="1"/>
    </row>
    <row r="174" spans="8:8" x14ac:dyDescent="0.2">
      <c r="H174" s="1"/>
    </row>
    <row r="175" spans="8:8" x14ac:dyDescent="0.2">
      <c r="H175" s="1"/>
    </row>
    <row r="176" spans="8:8" x14ac:dyDescent="0.2">
      <c r="H176" s="1"/>
    </row>
    <row r="177" spans="8:8" x14ac:dyDescent="0.2">
      <c r="H177" s="1"/>
    </row>
    <row r="178" spans="8:8" x14ac:dyDescent="0.2">
      <c r="H178" s="1"/>
    </row>
    <row r="179" spans="8:8" x14ac:dyDescent="0.2">
      <c r="H179" s="1"/>
    </row>
    <row r="180" spans="8:8" x14ac:dyDescent="0.2">
      <c r="H180" s="1"/>
    </row>
    <row r="181" spans="8:8" x14ac:dyDescent="0.2">
      <c r="H181" s="1"/>
    </row>
    <row r="182" spans="8:8" x14ac:dyDescent="0.2">
      <c r="H182" s="1"/>
    </row>
    <row r="183" spans="8:8" x14ac:dyDescent="0.2">
      <c r="H183" s="1"/>
    </row>
    <row r="184" spans="8:8" x14ac:dyDescent="0.2">
      <c r="H184" s="1"/>
    </row>
    <row r="185" spans="8:8" x14ac:dyDescent="0.2">
      <c r="H185" s="1"/>
    </row>
    <row r="186" spans="8:8" x14ac:dyDescent="0.2">
      <c r="H186" s="1"/>
    </row>
    <row r="187" spans="8:8" x14ac:dyDescent="0.2">
      <c r="H187" s="1"/>
    </row>
    <row r="188" spans="8:8" x14ac:dyDescent="0.2">
      <c r="H188" s="1"/>
    </row>
    <row r="189" spans="8:8" x14ac:dyDescent="0.2">
      <c r="H189" s="1"/>
    </row>
    <row r="190" spans="8:8" x14ac:dyDescent="0.2">
      <c r="H190" s="1"/>
    </row>
    <row r="191" spans="8:8" x14ac:dyDescent="0.2">
      <c r="H191" s="1"/>
    </row>
    <row r="192" spans="8:8" x14ac:dyDescent="0.2">
      <c r="H192" s="1"/>
    </row>
    <row r="193" spans="8:8" x14ac:dyDescent="0.2">
      <c r="H193" s="1"/>
    </row>
    <row r="194" spans="8:8" x14ac:dyDescent="0.2">
      <c r="H194" s="1"/>
    </row>
    <row r="195" spans="8:8" x14ac:dyDescent="0.2">
      <c r="H195" s="1"/>
    </row>
    <row r="196" spans="8:8" x14ac:dyDescent="0.2">
      <c r="H196" s="1"/>
    </row>
    <row r="197" spans="8:8" x14ac:dyDescent="0.2">
      <c r="H197" s="1"/>
    </row>
    <row r="198" spans="8:8" x14ac:dyDescent="0.2">
      <c r="H198" s="1"/>
    </row>
    <row r="199" spans="8:8" x14ac:dyDescent="0.2">
      <c r="H199" s="1"/>
    </row>
    <row r="200" spans="8:8" x14ac:dyDescent="0.2">
      <c r="H200" s="1"/>
    </row>
    <row r="201" spans="8:8" x14ac:dyDescent="0.2">
      <c r="H201" s="1"/>
    </row>
    <row r="202" spans="8:8" x14ac:dyDescent="0.2">
      <c r="H202" s="1"/>
    </row>
    <row r="203" spans="8:8" x14ac:dyDescent="0.2">
      <c r="H203" s="1"/>
    </row>
    <row r="204" spans="8:8" x14ac:dyDescent="0.2">
      <c r="H204" s="1"/>
    </row>
    <row r="205" spans="8:8" x14ac:dyDescent="0.2">
      <c r="H205" s="1"/>
    </row>
    <row r="206" spans="8:8" x14ac:dyDescent="0.2">
      <c r="H206" s="1"/>
    </row>
    <row r="207" spans="8:8" x14ac:dyDescent="0.2">
      <c r="H207" s="1"/>
    </row>
    <row r="208" spans="8:8" x14ac:dyDescent="0.2">
      <c r="H208" s="1"/>
    </row>
    <row r="209" spans="8:8" x14ac:dyDescent="0.2">
      <c r="H209" s="1"/>
    </row>
    <row r="210" spans="8:8" x14ac:dyDescent="0.2">
      <c r="H210" s="1"/>
    </row>
    <row r="211" spans="8:8" x14ac:dyDescent="0.2">
      <c r="H211" s="1"/>
    </row>
    <row r="212" spans="8:8" x14ac:dyDescent="0.2">
      <c r="H212" s="1"/>
    </row>
    <row r="213" spans="8:8" x14ac:dyDescent="0.2">
      <c r="H213" s="1"/>
    </row>
    <row r="214" spans="8:8" x14ac:dyDescent="0.2">
      <c r="H214" s="1"/>
    </row>
    <row r="215" spans="8:8" x14ac:dyDescent="0.2">
      <c r="H215" s="1"/>
    </row>
    <row r="216" spans="8:8" x14ac:dyDescent="0.2">
      <c r="H216" s="1"/>
    </row>
    <row r="217" spans="8:8" x14ac:dyDescent="0.2">
      <c r="H217" s="1"/>
    </row>
    <row r="218" spans="8:8" x14ac:dyDescent="0.2">
      <c r="H218" s="1"/>
    </row>
    <row r="219" spans="8:8" x14ac:dyDescent="0.2">
      <c r="H219" s="1"/>
    </row>
    <row r="220" spans="8:8" x14ac:dyDescent="0.2">
      <c r="H220" s="1"/>
    </row>
    <row r="221" spans="8:8" x14ac:dyDescent="0.2">
      <c r="H221" s="1"/>
    </row>
    <row r="222" spans="8:8" x14ac:dyDescent="0.2">
      <c r="H222" s="1"/>
    </row>
    <row r="223" spans="8:8" x14ac:dyDescent="0.2">
      <c r="H223" s="1"/>
    </row>
    <row r="224" spans="8:8" x14ac:dyDescent="0.2">
      <c r="H224" s="1"/>
    </row>
    <row r="225" spans="8:8" x14ac:dyDescent="0.2">
      <c r="H225" s="1"/>
    </row>
    <row r="226" spans="8:8" x14ac:dyDescent="0.2">
      <c r="H226" s="1"/>
    </row>
    <row r="227" spans="8:8" x14ac:dyDescent="0.2">
      <c r="H227" s="1"/>
    </row>
    <row r="228" spans="8:8" x14ac:dyDescent="0.2">
      <c r="H228" s="1"/>
    </row>
    <row r="229" spans="8:8" x14ac:dyDescent="0.2">
      <c r="H229" s="1"/>
    </row>
    <row r="230" spans="8:8" x14ac:dyDescent="0.2">
      <c r="H230" s="1"/>
    </row>
    <row r="231" spans="8:8" x14ac:dyDescent="0.2">
      <c r="H231" s="1"/>
    </row>
    <row r="232" spans="8:8" x14ac:dyDescent="0.2">
      <c r="H232" s="1"/>
    </row>
    <row r="233" spans="8:8" x14ac:dyDescent="0.2">
      <c r="H233" s="1"/>
    </row>
    <row r="234" spans="8:8" x14ac:dyDescent="0.2">
      <c r="H234" s="1"/>
    </row>
    <row r="235" spans="8:8" x14ac:dyDescent="0.2">
      <c r="H235" s="1"/>
    </row>
    <row r="236" spans="8:8" x14ac:dyDescent="0.2">
      <c r="H236" s="1"/>
    </row>
    <row r="237" spans="8:8" x14ac:dyDescent="0.2">
      <c r="H237" s="1"/>
    </row>
    <row r="238" spans="8:8" x14ac:dyDescent="0.2">
      <c r="H238" s="1"/>
    </row>
    <row r="239" spans="8:8" x14ac:dyDescent="0.2">
      <c r="H239" s="1"/>
    </row>
    <row r="240" spans="8:8" x14ac:dyDescent="0.2">
      <c r="H240" s="1"/>
    </row>
    <row r="241" spans="8:8" x14ac:dyDescent="0.2">
      <c r="H241" s="1"/>
    </row>
    <row r="242" spans="8:8" x14ac:dyDescent="0.2">
      <c r="H242" s="1"/>
    </row>
    <row r="243" spans="8:8" x14ac:dyDescent="0.2">
      <c r="H243" s="1"/>
    </row>
    <row r="244" spans="8:8" x14ac:dyDescent="0.2">
      <c r="H244" s="1"/>
    </row>
    <row r="245" spans="8:8" x14ac:dyDescent="0.2">
      <c r="H245" s="1"/>
    </row>
    <row r="246" spans="8:8" x14ac:dyDescent="0.2">
      <c r="H246" s="1"/>
    </row>
    <row r="247" spans="8:8" x14ac:dyDescent="0.2">
      <c r="H247" s="1"/>
    </row>
    <row r="248" spans="8:8" x14ac:dyDescent="0.2">
      <c r="H248" s="1"/>
    </row>
    <row r="249" spans="8:8" x14ac:dyDescent="0.2">
      <c r="H249" s="1"/>
    </row>
    <row r="250" spans="8:8" x14ac:dyDescent="0.2">
      <c r="H250" s="1"/>
    </row>
    <row r="251" spans="8:8" x14ac:dyDescent="0.2">
      <c r="H251" s="1"/>
    </row>
    <row r="252" spans="8:8" x14ac:dyDescent="0.2">
      <c r="H252" s="1"/>
    </row>
    <row r="253" spans="8:8" x14ac:dyDescent="0.2">
      <c r="H253" s="1"/>
    </row>
    <row r="254" spans="8:8" x14ac:dyDescent="0.2">
      <c r="H254" s="1"/>
    </row>
    <row r="255" spans="8:8" x14ac:dyDescent="0.2">
      <c r="H255" s="1"/>
    </row>
    <row r="256" spans="8:8" x14ac:dyDescent="0.2">
      <c r="H256" s="1"/>
    </row>
    <row r="257" spans="8:8" x14ac:dyDescent="0.2">
      <c r="H257" s="1"/>
    </row>
    <row r="258" spans="8:8" x14ac:dyDescent="0.2">
      <c r="H258" s="1"/>
    </row>
    <row r="259" spans="8:8" x14ac:dyDescent="0.2">
      <c r="H259" s="1"/>
    </row>
    <row r="260" spans="8:8" x14ac:dyDescent="0.2">
      <c r="H260" s="1"/>
    </row>
    <row r="261" spans="8:8" x14ac:dyDescent="0.2">
      <c r="H261" s="1"/>
    </row>
    <row r="262" spans="8:8" x14ac:dyDescent="0.2">
      <c r="H262" s="1"/>
    </row>
    <row r="263" spans="8:8" x14ac:dyDescent="0.2">
      <c r="H263" s="1"/>
    </row>
    <row r="264" spans="8:8" x14ac:dyDescent="0.2">
      <c r="H264" s="1"/>
    </row>
    <row r="265" spans="8:8" x14ac:dyDescent="0.2">
      <c r="H265" s="1"/>
    </row>
    <row r="266" spans="8:8" x14ac:dyDescent="0.2">
      <c r="H266" s="1"/>
    </row>
    <row r="267" spans="8:8" x14ac:dyDescent="0.2">
      <c r="H267" s="1"/>
    </row>
    <row r="268" spans="8:8" x14ac:dyDescent="0.2">
      <c r="H268" s="1"/>
    </row>
    <row r="269" spans="8:8" x14ac:dyDescent="0.2">
      <c r="H269" s="1"/>
    </row>
    <row r="270" spans="8:8" x14ac:dyDescent="0.2">
      <c r="H270" s="1"/>
    </row>
    <row r="271" spans="8:8" x14ac:dyDescent="0.2">
      <c r="H271" s="1"/>
    </row>
    <row r="272" spans="8:8" x14ac:dyDescent="0.2">
      <c r="H272" s="1"/>
    </row>
    <row r="273" spans="8:8" x14ac:dyDescent="0.2">
      <c r="H273" s="1"/>
    </row>
    <row r="274" spans="8:8" x14ac:dyDescent="0.2">
      <c r="H274" s="1"/>
    </row>
    <row r="275" spans="8:8" x14ac:dyDescent="0.2">
      <c r="H275" s="1"/>
    </row>
    <row r="276" spans="8:8" x14ac:dyDescent="0.2">
      <c r="H276" s="1"/>
    </row>
    <row r="277" spans="8:8" x14ac:dyDescent="0.2">
      <c r="H277" s="1"/>
    </row>
    <row r="278" spans="8:8" x14ac:dyDescent="0.2">
      <c r="H278" s="1"/>
    </row>
    <row r="279" spans="8:8" x14ac:dyDescent="0.2">
      <c r="H279" s="1"/>
    </row>
    <row r="280" spans="8:8" x14ac:dyDescent="0.2">
      <c r="H280" s="1"/>
    </row>
    <row r="281" spans="8:8" x14ac:dyDescent="0.2">
      <c r="H281" s="1"/>
    </row>
    <row r="282" spans="8:8" x14ac:dyDescent="0.2">
      <c r="H282" s="1"/>
    </row>
    <row r="283" spans="8:8" x14ac:dyDescent="0.2">
      <c r="H283" s="1"/>
    </row>
    <row r="284" spans="8:8" x14ac:dyDescent="0.2">
      <c r="H284" s="1"/>
    </row>
    <row r="285" spans="8:8" x14ac:dyDescent="0.2">
      <c r="H285" s="1"/>
    </row>
    <row r="286" spans="8:8" x14ac:dyDescent="0.2">
      <c r="H286" s="1"/>
    </row>
    <row r="287" spans="8:8" x14ac:dyDescent="0.2">
      <c r="H287" s="1"/>
    </row>
    <row r="288" spans="8:8" x14ac:dyDescent="0.2">
      <c r="H288" s="1"/>
    </row>
    <row r="289" spans="8:8" x14ac:dyDescent="0.2">
      <c r="H289" s="1"/>
    </row>
    <row r="290" spans="8:8" x14ac:dyDescent="0.2">
      <c r="H290" s="1"/>
    </row>
    <row r="291" spans="8:8" x14ac:dyDescent="0.2">
      <c r="H291" s="1"/>
    </row>
    <row r="292" spans="8:8" x14ac:dyDescent="0.2">
      <c r="H292" s="1"/>
    </row>
    <row r="293" spans="8:8" x14ac:dyDescent="0.2">
      <c r="H293" s="1"/>
    </row>
    <row r="294" spans="8:8" x14ac:dyDescent="0.2">
      <c r="H294" s="1"/>
    </row>
    <row r="295" spans="8:8" x14ac:dyDescent="0.2">
      <c r="H295" s="1"/>
    </row>
    <row r="296" spans="8:8" x14ac:dyDescent="0.2">
      <c r="H296" s="1"/>
    </row>
    <row r="297" spans="8:8" x14ac:dyDescent="0.2">
      <c r="H297" s="1"/>
    </row>
    <row r="298" spans="8:8" x14ac:dyDescent="0.2">
      <c r="H298" s="1"/>
    </row>
    <row r="299" spans="8:8" x14ac:dyDescent="0.2">
      <c r="H299" s="1"/>
    </row>
    <row r="300" spans="8:8" x14ac:dyDescent="0.2">
      <c r="H300" s="1"/>
    </row>
    <row r="301" spans="8:8" x14ac:dyDescent="0.2">
      <c r="H301" s="1"/>
    </row>
    <row r="302" spans="8:8" x14ac:dyDescent="0.2">
      <c r="H302" s="1"/>
    </row>
    <row r="303" spans="8:8" x14ac:dyDescent="0.2">
      <c r="H303" s="1"/>
    </row>
    <row r="304" spans="8:8" x14ac:dyDescent="0.2">
      <c r="H304" s="1"/>
    </row>
    <row r="305" spans="8:8" x14ac:dyDescent="0.2">
      <c r="H305" s="1"/>
    </row>
    <row r="306" spans="8:8" x14ac:dyDescent="0.2">
      <c r="H306" s="1"/>
    </row>
    <row r="307" spans="8:8" x14ac:dyDescent="0.2">
      <c r="H307" s="1"/>
    </row>
    <row r="308" spans="8:8" x14ac:dyDescent="0.2">
      <c r="H308" s="1"/>
    </row>
    <row r="309" spans="8:8" x14ac:dyDescent="0.2">
      <c r="H309" s="1"/>
    </row>
    <row r="310" spans="8:8" x14ac:dyDescent="0.2">
      <c r="H310" s="1"/>
    </row>
    <row r="311" spans="8:8" x14ac:dyDescent="0.2">
      <c r="H311" s="1"/>
    </row>
    <row r="312" spans="8:8" x14ac:dyDescent="0.2">
      <c r="H312" s="1"/>
    </row>
    <row r="313" spans="8:8" x14ac:dyDescent="0.2">
      <c r="H313" s="1"/>
    </row>
    <row r="314" spans="8:8" x14ac:dyDescent="0.2">
      <c r="H314" s="1"/>
    </row>
    <row r="315" spans="8:8" x14ac:dyDescent="0.2">
      <c r="H315" s="1"/>
    </row>
    <row r="316" spans="8:8" x14ac:dyDescent="0.2">
      <c r="H316" s="1"/>
    </row>
    <row r="317" spans="8:8" x14ac:dyDescent="0.2">
      <c r="H317" s="1"/>
    </row>
    <row r="318" spans="8:8" x14ac:dyDescent="0.2">
      <c r="H318" s="1"/>
    </row>
    <row r="319" spans="8:8" x14ac:dyDescent="0.2">
      <c r="H319" s="1"/>
    </row>
    <row r="320" spans="8:8" x14ac:dyDescent="0.2">
      <c r="H320" s="1"/>
    </row>
    <row r="321" spans="8:8" x14ac:dyDescent="0.2">
      <c r="H321" s="1"/>
    </row>
    <row r="322" spans="8:8" x14ac:dyDescent="0.2">
      <c r="H322" s="1"/>
    </row>
    <row r="323" spans="8:8" x14ac:dyDescent="0.2">
      <c r="H323" s="1"/>
    </row>
    <row r="324" spans="8:8" x14ac:dyDescent="0.2">
      <c r="H324" s="1"/>
    </row>
    <row r="325" spans="8:8" x14ac:dyDescent="0.2">
      <c r="H325" s="1"/>
    </row>
    <row r="326" spans="8:8" x14ac:dyDescent="0.2">
      <c r="H326" s="1"/>
    </row>
    <row r="327" spans="8:8" x14ac:dyDescent="0.2">
      <c r="H327" s="1"/>
    </row>
    <row r="328" spans="8:8" x14ac:dyDescent="0.2">
      <c r="H328" s="1"/>
    </row>
    <row r="329" spans="8:8" x14ac:dyDescent="0.2">
      <c r="H329" s="1"/>
    </row>
    <row r="330" spans="8:8" x14ac:dyDescent="0.2">
      <c r="H330" s="1"/>
    </row>
    <row r="331" spans="8:8" x14ac:dyDescent="0.2">
      <c r="H331" s="1"/>
    </row>
    <row r="332" spans="8:8" x14ac:dyDescent="0.2">
      <c r="H332" s="1"/>
    </row>
    <row r="333" spans="8:8" x14ac:dyDescent="0.2">
      <c r="H333" s="1"/>
    </row>
    <row r="334" spans="8:8" x14ac:dyDescent="0.2">
      <c r="H334" s="1"/>
    </row>
    <row r="335" spans="8:8" x14ac:dyDescent="0.2">
      <c r="H335" s="1"/>
    </row>
    <row r="336" spans="8:8" x14ac:dyDescent="0.2">
      <c r="H336" s="1"/>
    </row>
    <row r="337" spans="8:8" x14ac:dyDescent="0.2">
      <c r="H337" s="1"/>
    </row>
    <row r="338" spans="8:8" x14ac:dyDescent="0.2">
      <c r="H338" s="1"/>
    </row>
    <row r="339" spans="8:8" x14ac:dyDescent="0.2">
      <c r="H339" s="1"/>
    </row>
    <row r="340" spans="8:8" x14ac:dyDescent="0.2">
      <c r="H340" s="1"/>
    </row>
    <row r="341" spans="8:8" x14ac:dyDescent="0.2">
      <c r="H341" s="1"/>
    </row>
    <row r="342" spans="8:8" x14ac:dyDescent="0.2">
      <c r="H342" s="1"/>
    </row>
    <row r="343" spans="8:8" x14ac:dyDescent="0.2">
      <c r="H343" s="1"/>
    </row>
    <row r="344" spans="8:8" x14ac:dyDescent="0.2">
      <c r="H344" s="1"/>
    </row>
    <row r="345" spans="8:8" x14ac:dyDescent="0.2">
      <c r="H345" s="1"/>
    </row>
    <row r="346" spans="8:8" x14ac:dyDescent="0.2">
      <c r="H346" s="1"/>
    </row>
    <row r="347" spans="8:8" x14ac:dyDescent="0.2">
      <c r="H347" s="1"/>
    </row>
    <row r="348" spans="8:8" x14ac:dyDescent="0.2">
      <c r="H348" s="1"/>
    </row>
    <row r="349" spans="8:8" x14ac:dyDescent="0.2">
      <c r="H349" s="1"/>
    </row>
    <row r="350" spans="8:8" x14ac:dyDescent="0.2">
      <c r="H350" s="1"/>
    </row>
    <row r="351" spans="8:8" x14ac:dyDescent="0.2">
      <c r="H351" s="1"/>
    </row>
    <row r="352" spans="8:8" x14ac:dyDescent="0.2">
      <c r="H352" s="1"/>
    </row>
    <row r="353" spans="8:8" x14ac:dyDescent="0.2">
      <c r="H353" s="1"/>
    </row>
    <row r="354" spans="8:8" x14ac:dyDescent="0.2">
      <c r="H354" s="1"/>
    </row>
    <row r="355" spans="8:8" x14ac:dyDescent="0.2">
      <c r="H355" s="1"/>
    </row>
    <row r="356" spans="8:8" x14ac:dyDescent="0.2">
      <c r="H356" s="1"/>
    </row>
    <row r="357" spans="8:8" x14ac:dyDescent="0.2">
      <c r="H357" s="1"/>
    </row>
    <row r="358" spans="8:8" x14ac:dyDescent="0.2">
      <c r="H358" s="1"/>
    </row>
    <row r="359" spans="8:8" x14ac:dyDescent="0.2">
      <c r="H359" s="1"/>
    </row>
    <row r="360" spans="8:8" x14ac:dyDescent="0.2">
      <c r="H360" s="1"/>
    </row>
    <row r="361" spans="8:8" x14ac:dyDescent="0.2">
      <c r="H361" s="1"/>
    </row>
    <row r="362" spans="8:8" x14ac:dyDescent="0.2">
      <c r="H362" s="1"/>
    </row>
    <row r="363" spans="8:8" x14ac:dyDescent="0.2">
      <c r="H363" s="1"/>
    </row>
    <row r="364" spans="8:8" x14ac:dyDescent="0.2">
      <c r="H364" s="1"/>
    </row>
    <row r="365" spans="8:8" x14ac:dyDescent="0.2">
      <c r="H365" s="1"/>
    </row>
    <row r="366" spans="8:8" x14ac:dyDescent="0.2">
      <c r="H366" s="1"/>
    </row>
    <row r="367" spans="8:8" x14ac:dyDescent="0.2">
      <c r="H367" s="1"/>
    </row>
    <row r="368" spans="8:8" x14ac:dyDescent="0.2">
      <c r="H368" s="1"/>
    </row>
    <row r="369" spans="8:8" x14ac:dyDescent="0.2">
      <c r="H369" s="1"/>
    </row>
    <row r="370" spans="8:8" x14ac:dyDescent="0.2">
      <c r="H370" s="1"/>
    </row>
    <row r="371" spans="8:8" x14ac:dyDescent="0.2">
      <c r="H371" s="1"/>
    </row>
    <row r="372" spans="8:8" x14ac:dyDescent="0.2">
      <c r="H372" s="1"/>
    </row>
    <row r="373" spans="8:8" x14ac:dyDescent="0.2">
      <c r="H373" s="1"/>
    </row>
    <row r="374" spans="8:8" x14ac:dyDescent="0.2">
      <c r="H374" s="1"/>
    </row>
    <row r="375" spans="8:8" x14ac:dyDescent="0.2">
      <c r="H375" s="1"/>
    </row>
    <row r="376" spans="8:8" x14ac:dyDescent="0.2">
      <c r="H376" s="1"/>
    </row>
    <row r="377" spans="8:8" x14ac:dyDescent="0.2">
      <c r="H377" s="1"/>
    </row>
    <row r="378" spans="8:8" x14ac:dyDescent="0.2">
      <c r="H378" s="1"/>
    </row>
    <row r="379" spans="8:8" x14ac:dyDescent="0.2">
      <c r="H379" s="1"/>
    </row>
    <row r="380" spans="8:8" x14ac:dyDescent="0.2">
      <c r="H380" s="1"/>
    </row>
    <row r="381" spans="8:8" x14ac:dyDescent="0.2">
      <c r="H381" s="1"/>
    </row>
    <row r="382" spans="8:8" x14ac:dyDescent="0.2">
      <c r="H382" s="1"/>
    </row>
    <row r="383" spans="8:8" x14ac:dyDescent="0.2">
      <c r="H383" s="1"/>
    </row>
    <row r="384" spans="8:8" x14ac:dyDescent="0.2">
      <c r="H384" s="1"/>
    </row>
    <row r="385" spans="8:8" x14ac:dyDescent="0.2">
      <c r="H385" s="1"/>
    </row>
    <row r="386" spans="8:8" x14ac:dyDescent="0.2">
      <c r="H386" s="1"/>
    </row>
    <row r="387" spans="8:8" x14ac:dyDescent="0.2">
      <c r="H387" s="1"/>
    </row>
    <row r="388" spans="8:8" x14ac:dyDescent="0.2">
      <c r="H388" s="1"/>
    </row>
    <row r="389" spans="8:8" x14ac:dyDescent="0.2">
      <c r="H389" s="1"/>
    </row>
    <row r="390" spans="8:8" x14ac:dyDescent="0.2">
      <c r="H390" s="1"/>
    </row>
    <row r="391" spans="8:8" x14ac:dyDescent="0.2">
      <c r="H391" s="1"/>
    </row>
    <row r="392" spans="8:8" x14ac:dyDescent="0.2">
      <c r="H392" s="1"/>
    </row>
    <row r="393" spans="8:8" x14ac:dyDescent="0.2">
      <c r="H393" s="1"/>
    </row>
    <row r="394" spans="8:8" x14ac:dyDescent="0.2">
      <c r="H394" s="1"/>
    </row>
    <row r="395" spans="8:8" x14ac:dyDescent="0.2">
      <c r="H395" s="1"/>
    </row>
    <row r="396" spans="8:8" x14ac:dyDescent="0.2">
      <c r="H396" s="1"/>
    </row>
    <row r="397" spans="8:8" x14ac:dyDescent="0.2">
      <c r="H397" s="1"/>
    </row>
    <row r="398" spans="8:8" x14ac:dyDescent="0.2">
      <c r="H398" s="1"/>
    </row>
    <row r="399" spans="8:8" x14ac:dyDescent="0.2">
      <c r="H399" s="1"/>
    </row>
    <row r="400" spans="8:8" x14ac:dyDescent="0.2">
      <c r="H400" s="1"/>
    </row>
    <row r="401" spans="8:8" x14ac:dyDescent="0.2">
      <c r="H401" s="1"/>
    </row>
    <row r="402" spans="8:8" x14ac:dyDescent="0.2">
      <c r="H402" s="1"/>
    </row>
    <row r="403" spans="8:8" x14ac:dyDescent="0.2">
      <c r="H403" s="1"/>
    </row>
    <row r="404" spans="8:8" x14ac:dyDescent="0.2">
      <c r="H404" s="1"/>
    </row>
    <row r="405" spans="8:8" x14ac:dyDescent="0.2">
      <c r="H405" s="1"/>
    </row>
    <row r="406" spans="8:8" x14ac:dyDescent="0.2">
      <c r="H406" s="1"/>
    </row>
    <row r="407" spans="8:8" x14ac:dyDescent="0.2">
      <c r="H407" s="1"/>
    </row>
    <row r="408" spans="8:8" x14ac:dyDescent="0.2">
      <c r="H408" s="1"/>
    </row>
    <row r="409" spans="8:8" x14ac:dyDescent="0.2">
      <c r="H409" s="1"/>
    </row>
    <row r="410" spans="8:8" x14ac:dyDescent="0.2">
      <c r="H410" s="1"/>
    </row>
    <row r="411" spans="8:8" x14ac:dyDescent="0.2">
      <c r="H411" s="1"/>
    </row>
    <row r="412" spans="8:8" x14ac:dyDescent="0.2">
      <c r="H412" s="1"/>
    </row>
    <row r="413" spans="8:8" x14ac:dyDescent="0.2">
      <c r="H413" s="1"/>
    </row>
    <row r="414" spans="8:8" x14ac:dyDescent="0.2">
      <c r="H414" s="1"/>
    </row>
    <row r="415" spans="8:8" x14ac:dyDescent="0.2">
      <c r="H415" s="1"/>
    </row>
    <row r="416" spans="8:8" x14ac:dyDescent="0.2">
      <c r="H416" s="1"/>
    </row>
    <row r="417" spans="8:8" x14ac:dyDescent="0.2">
      <c r="H417" s="1"/>
    </row>
    <row r="418" spans="8:8" x14ac:dyDescent="0.2">
      <c r="H418" s="1"/>
    </row>
    <row r="419" spans="8:8" x14ac:dyDescent="0.2">
      <c r="H419" s="1"/>
    </row>
    <row r="420" spans="8:8" x14ac:dyDescent="0.2">
      <c r="H420" s="1"/>
    </row>
    <row r="421" spans="8:8" x14ac:dyDescent="0.2">
      <c r="H421" s="1"/>
    </row>
    <row r="422" spans="8:8" x14ac:dyDescent="0.2">
      <c r="H422" s="1"/>
    </row>
    <row r="423" spans="8:8" x14ac:dyDescent="0.2">
      <c r="H423" s="1"/>
    </row>
    <row r="424" spans="8:8" x14ac:dyDescent="0.2">
      <c r="H424" s="1"/>
    </row>
    <row r="425" spans="8:8" x14ac:dyDescent="0.2">
      <c r="H425" s="1"/>
    </row>
    <row r="426" spans="8:8" x14ac:dyDescent="0.2">
      <c r="H426" s="1"/>
    </row>
    <row r="427" spans="8:8" x14ac:dyDescent="0.2">
      <c r="H427" s="1"/>
    </row>
    <row r="428" spans="8:8" x14ac:dyDescent="0.2">
      <c r="H428" s="1"/>
    </row>
    <row r="429" spans="8:8" x14ac:dyDescent="0.2">
      <c r="H429" s="1"/>
    </row>
    <row r="430" spans="8:8" x14ac:dyDescent="0.2">
      <c r="H430" s="1"/>
    </row>
    <row r="431" spans="8:8" x14ac:dyDescent="0.2">
      <c r="H431" s="1"/>
    </row>
    <row r="432" spans="8:8" x14ac:dyDescent="0.2">
      <c r="H432" s="1"/>
    </row>
    <row r="433" spans="8:8" x14ac:dyDescent="0.2">
      <c r="H433" s="1"/>
    </row>
    <row r="434" spans="8:8" x14ac:dyDescent="0.2">
      <c r="H434" s="1"/>
    </row>
    <row r="435" spans="8:8" x14ac:dyDescent="0.2">
      <c r="H435" s="1"/>
    </row>
    <row r="436" spans="8:8" x14ac:dyDescent="0.2">
      <c r="H436" s="1"/>
    </row>
    <row r="437" spans="8:8" x14ac:dyDescent="0.2">
      <c r="H437" s="1"/>
    </row>
    <row r="438" spans="8:8" x14ac:dyDescent="0.2">
      <c r="H438" s="1"/>
    </row>
    <row r="439" spans="8:8" x14ac:dyDescent="0.2">
      <c r="H439" s="1"/>
    </row>
    <row r="440" spans="8:8" x14ac:dyDescent="0.2">
      <c r="H440" s="1"/>
    </row>
    <row r="441" spans="8:8" x14ac:dyDescent="0.2">
      <c r="H441" s="1"/>
    </row>
    <row r="442" spans="8:8" x14ac:dyDescent="0.2">
      <c r="H442" s="1"/>
    </row>
    <row r="443" spans="8:8" x14ac:dyDescent="0.2">
      <c r="H443" s="1"/>
    </row>
    <row r="444" spans="8:8" x14ac:dyDescent="0.2">
      <c r="H444" s="1"/>
    </row>
    <row r="445" spans="8:8" x14ac:dyDescent="0.2">
      <c r="H445" s="1"/>
    </row>
    <row r="446" spans="8:8" x14ac:dyDescent="0.2">
      <c r="H446" s="1"/>
    </row>
    <row r="447" spans="8:8" x14ac:dyDescent="0.2">
      <c r="H447" s="1"/>
    </row>
    <row r="448" spans="8:8" x14ac:dyDescent="0.2">
      <c r="H448" s="1"/>
    </row>
    <row r="449" spans="8:8" x14ac:dyDescent="0.2">
      <c r="H449" s="1"/>
    </row>
    <row r="450" spans="8:8" x14ac:dyDescent="0.2">
      <c r="H450" s="1"/>
    </row>
    <row r="451" spans="8:8" x14ac:dyDescent="0.2">
      <c r="H451" s="1"/>
    </row>
    <row r="452" spans="8:8" x14ac:dyDescent="0.2">
      <c r="H452" s="1"/>
    </row>
    <row r="453" spans="8:8" x14ac:dyDescent="0.2">
      <c r="H453" s="1"/>
    </row>
    <row r="454" spans="8:8" x14ac:dyDescent="0.2">
      <c r="H454" s="1"/>
    </row>
    <row r="455" spans="8:8" x14ac:dyDescent="0.2">
      <c r="H455" s="1"/>
    </row>
    <row r="456" spans="8:8" x14ac:dyDescent="0.2">
      <c r="H456" s="1"/>
    </row>
    <row r="457" spans="8:8" x14ac:dyDescent="0.2">
      <c r="H457" s="1"/>
    </row>
    <row r="458" spans="8:8" x14ac:dyDescent="0.2">
      <c r="H458" s="1"/>
    </row>
    <row r="459" spans="8:8" x14ac:dyDescent="0.2">
      <c r="H459" s="1"/>
    </row>
    <row r="460" spans="8:8" x14ac:dyDescent="0.2">
      <c r="H460" s="1"/>
    </row>
    <row r="461" spans="8:8" x14ac:dyDescent="0.2">
      <c r="H461" s="1"/>
    </row>
    <row r="462" spans="8:8" x14ac:dyDescent="0.2">
      <c r="H462" s="1"/>
    </row>
    <row r="463" spans="8:8" x14ac:dyDescent="0.2">
      <c r="H463" s="1"/>
    </row>
    <row r="464" spans="8:8" x14ac:dyDescent="0.2">
      <c r="H464" s="1"/>
    </row>
    <row r="465" spans="8:8" x14ac:dyDescent="0.2">
      <c r="H465" s="1"/>
    </row>
    <row r="466" spans="8:8" x14ac:dyDescent="0.2">
      <c r="H466" s="1"/>
    </row>
    <row r="467" spans="8:8" x14ac:dyDescent="0.2">
      <c r="H467" s="1"/>
    </row>
    <row r="468" spans="8:8" x14ac:dyDescent="0.2">
      <c r="H468" s="1"/>
    </row>
    <row r="469" spans="8:8" x14ac:dyDescent="0.2">
      <c r="H469" s="1"/>
    </row>
    <row r="470" spans="8:8" x14ac:dyDescent="0.2">
      <c r="H470" s="1"/>
    </row>
    <row r="471" spans="8:8" x14ac:dyDescent="0.2">
      <c r="H471" s="1"/>
    </row>
    <row r="472" spans="8:8" x14ac:dyDescent="0.2">
      <c r="H472" s="1"/>
    </row>
    <row r="473" spans="8:8" x14ac:dyDescent="0.2">
      <c r="H473" s="1"/>
    </row>
    <row r="474" spans="8:8" x14ac:dyDescent="0.2">
      <c r="H474" s="1"/>
    </row>
    <row r="475" spans="8:8" x14ac:dyDescent="0.2">
      <c r="H475" s="1"/>
    </row>
    <row r="476" spans="8:8" x14ac:dyDescent="0.2">
      <c r="H476" s="1"/>
    </row>
    <row r="477" spans="8:8" x14ac:dyDescent="0.2">
      <c r="H477" s="1"/>
    </row>
    <row r="478" spans="8:8" x14ac:dyDescent="0.2">
      <c r="H478" s="1"/>
    </row>
    <row r="479" spans="8:8" x14ac:dyDescent="0.2">
      <c r="H479" s="1"/>
    </row>
    <row r="480" spans="8:8" x14ac:dyDescent="0.2">
      <c r="H480" s="1"/>
    </row>
    <row r="481" spans="8:8" x14ac:dyDescent="0.2">
      <c r="H481" s="1"/>
    </row>
    <row r="482" spans="8:8" x14ac:dyDescent="0.2">
      <c r="H482" s="1"/>
    </row>
    <row r="483" spans="8:8" x14ac:dyDescent="0.2">
      <c r="H483" s="1"/>
    </row>
    <row r="484" spans="8:8" x14ac:dyDescent="0.2">
      <c r="H484" s="1"/>
    </row>
    <row r="485" spans="8:8" x14ac:dyDescent="0.2">
      <c r="H485" s="1"/>
    </row>
    <row r="486" spans="8:8" x14ac:dyDescent="0.2">
      <c r="H486" s="1"/>
    </row>
    <row r="487" spans="8:8" x14ac:dyDescent="0.2">
      <c r="H487" s="1"/>
    </row>
    <row r="488" spans="8:8" x14ac:dyDescent="0.2">
      <c r="H488" s="1"/>
    </row>
    <row r="489" spans="8:8" x14ac:dyDescent="0.2">
      <c r="H489" s="1"/>
    </row>
    <row r="490" spans="8:8" x14ac:dyDescent="0.2">
      <c r="H490" s="1"/>
    </row>
    <row r="491" spans="8:8" x14ac:dyDescent="0.2">
      <c r="H491" s="1"/>
    </row>
    <row r="492" spans="8:8" x14ac:dyDescent="0.2">
      <c r="H492" s="1"/>
    </row>
    <row r="493" spans="8:8" x14ac:dyDescent="0.2">
      <c r="H493" s="1"/>
    </row>
    <row r="494" spans="8:8" x14ac:dyDescent="0.2">
      <c r="H494" s="1"/>
    </row>
    <row r="495" spans="8:8" x14ac:dyDescent="0.2">
      <c r="H495" s="1"/>
    </row>
    <row r="496" spans="8:8" x14ac:dyDescent="0.2">
      <c r="H496" s="1"/>
    </row>
    <row r="497" spans="8:8" x14ac:dyDescent="0.2">
      <c r="H497" s="1"/>
    </row>
    <row r="498" spans="8:8" x14ac:dyDescent="0.2">
      <c r="H498" s="1"/>
    </row>
    <row r="499" spans="8:8" x14ac:dyDescent="0.2">
      <c r="H499" s="1"/>
    </row>
    <row r="500" spans="8:8" x14ac:dyDescent="0.2">
      <c r="H500" s="1"/>
    </row>
    <row r="501" spans="8:8" x14ac:dyDescent="0.2">
      <c r="H501" s="1"/>
    </row>
    <row r="502" spans="8:8" x14ac:dyDescent="0.2">
      <c r="H502" s="1"/>
    </row>
    <row r="503" spans="8:8" x14ac:dyDescent="0.2">
      <c r="H503" s="1"/>
    </row>
    <row r="504" spans="8:8" x14ac:dyDescent="0.2">
      <c r="H504" s="1"/>
    </row>
    <row r="505" spans="8:8" x14ac:dyDescent="0.2">
      <c r="H505" s="1"/>
    </row>
    <row r="506" spans="8:8" x14ac:dyDescent="0.2">
      <c r="H506" s="1"/>
    </row>
    <row r="507" spans="8:8" x14ac:dyDescent="0.2">
      <c r="H507" s="1"/>
    </row>
    <row r="508" spans="8:8" x14ac:dyDescent="0.2">
      <c r="H508" s="1"/>
    </row>
    <row r="509" spans="8:8" x14ac:dyDescent="0.2">
      <c r="H509" s="1"/>
    </row>
    <row r="510" spans="8:8" x14ac:dyDescent="0.2">
      <c r="H510" s="1"/>
    </row>
    <row r="511" spans="8:8" x14ac:dyDescent="0.2">
      <c r="H511" s="1"/>
    </row>
    <row r="512" spans="8:8" x14ac:dyDescent="0.2">
      <c r="H512" s="1"/>
    </row>
    <row r="513" spans="8:8" x14ac:dyDescent="0.2">
      <c r="H513" s="1"/>
    </row>
    <row r="514" spans="8:8" x14ac:dyDescent="0.2">
      <c r="H514" s="1"/>
    </row>
    <row r="515" spans="8:8" x14ac:dyDescent="0.2">
      <c r="H515" s="1"/>
    </row>
    <row r="516" spans="8:8" x14ac:dyDescent="0.2">
      <c r="H516" s="1"/>
    </row>
    <row r="517" spans="8:8" x14ac:dyDescent="0.2">
      <c r="H517" s="1"/>
    </row>
    <row r="518" spans="8:8" x14ac:dyDescent="0.2">
      <c r="H518" s="1"/>
    </row>
    <row r="519" spans="8:8" x14ac:dyDescent="0.2">
      <c r="H519" s="1"/>
    </row>
    <row r="520" spans="8:8" x14ac:dyDescent="0.2">
      <c r="H520" s="1"/>
    </row>
    <row r="521" spans="8:8" x14ac:dyDescent="0.2">
      <c r="H521" s="1"/>
    </row>
    <row r="522" spans="8:8" x14ac:dyDescent="0.2">
      <c r="H522" s="1"/>
    </row>
    <row r="523" spans="8:8" x14ac:dyDescent="0.2">
      <c r="H523" s="1"/>
    </row>
    <row r="524" spans="8:8" x14ac:dyDescent="0.2">
      <c r="H524" s="1"/>
    </row>
    <row r="525" spans="8:8" x14ac:dyDescent="0.2">
      <c r="H525" s="1"/>
    </row>
    <row r="526" spans="8:8" x14ac:dyDescent="0.2">
      <c r="H526" s="1"/>
    </row>
    <row r="527" spans="8:8" x14ac:dyDescent="0.2">
      <c r="H527" s="1"/>
    </row>
    <row r="528" spans="8:8" x14ac:dyDescent="0.2">
      <c r="H528" s="1"/>
    </row>
    <row r="529" spans="8:8" x14ac:dyDescent="0.2">
      <c r="H529" s="1"/>
    </row>
    <row r="530" spans="8:8" x14ac:dyDescent="0.2">
      <c r="H530" s="1"/>
    </row>
    <row r="531" spans="8:8" x14ac:dyDescent="0.2">
      <c r="H531" s="1"/>
    </row>
    <row r="532" spans="8:8" x14ac:dyDescent="0.2">
      <c r="H532" s="1"/>
    </row>
    <row r="533" spans="8:8" x14ac:dyDescent="0.2">
      <c r="H533" s="1"/>
    </row>
    <row r="534" spans="8:8" x14ac:dyDescent="0.2">
      <c r="H534" s="1"/>
    </row>
    <row r="535" spans="8:8" x14ac:dyDescent="0.2">
      <c r="H535" s="1"/>
    </row>
    <row r="536" spans="8:8" x14ac:dyDescent="0.2">
      <c r="H536" s="1"/>
    </row>
    <row r="537" spans="8:8" x14ac:dyDescent="0.2">
      <c r="H537" s="1"/>
    </row>
    <row r="538" spans="8:8" x14ac:dyDescent="0.2">
      <c r="H538" s="1"/>
    </row>
    <row r="539" spans="8:8" x14ac:dyDescent="0.2">
      <c r="H539" s="1"/>
    </row>
    <row r="540" spans="8:8" x14ac:dyDescent="0.2">
      <c r="H540" s="1"/>
    </row>
    <row r="541" spans="8:8" x14ac:dyDescent="0.2">
      <c r="H541" s="1"/>
    </row>
    <row r="542" spans="8:8" x14ac:dyDescent="0.2">
      <c r="H542" s="1"/>
    </row>
    <row r="543" spans="8:8" x14ac:dyDescent="0.2">
      <c r="H543" s="1"/>
    </row>
    <row r="544" spans="8:8" x14ac:dyDescent="0.2">
      <c r="H544" s="1"/>
    </row>
    <row r="545" spans="8:8" x14ac:dyDescent="0.2">
      <c r="H545" s="1"/>
    </row>
    <row r="546" spans="8:8" x14ac:dyDescent="0.2">
      <c r="H546" s="1"/>
    </row>
    <row r="547" spans="8:8" x14ac:dyDescent="0.2">
      <c r="H547" s="1"/>
    </row>
    <row r="548" spans="8:8" x14ac:dyDescent="0.2">
      <c r="H548" s="1"/>
    </row>
    <row r="549" spans="8:8" x14ac:dyDescent="0.2">
      <c r="H549" s="1"/>
    </row>
    <row r="550" spans="8:8" x14ac:dyDescent="0.2">
      <c r="H550" s="1"/>
    </row>
    <row r="551" spans="8:8" x14ac:dyDescent="0.2">
      <c r="H551" s="1"/>
    </row>
    <row r="552" spans="8:8" x14ac:dyDescent="0.2">
      <c r="H552" s="1"/>
    </row>
    <row r="553" spans="8:8" x14ac:dyDescent="0.2">
      <c r="H553" s="1"/>
    </row>
    <row r="554" spans="8:8" x14ac:dyDescent="0.2">
      <c r="H554" s="1"/>
    </row>
    <row r="555" spans="8:8" x14ac:dyDescent="0.2">
      <c r="H555" s="1"/>
    </row>
    <row r="556" spans="8:8" x14ac:dyDescent="0.2">
      <c r="H556" s="1"/>
    </row>
    <row r="557" spans="8:8" x14ac:dyDescent="0.2">
      <c r="H557" s="1"/>
    </row>
    <row r="558" spans="8:8" x14ac:dyDescent="0.2">
      <c r="H558" s="1"/>
    </row>
    <row r="559" spans="8:8" x14ac:dyDescent="0.2">
      <c r="H559" s="1"/>
    </row>
    <row r="560" spans="8:8" x14ac:dyDescent="0.2">
      <c r="H560" s="1"/>
    </row>
    <row r="561" spans="8:8" x14ac:dyDescent="0.2">
      <c r="H561" s="1"/>
    </row>
    <row r="562" spans="8:8" x14ac:dyDescent="0.2">
      <c r="H562" s="1"/>
    </row>
    <row r="563" spans="8:8" x14ac:dyDescent="0.2">
      <c r="H563" s="1"/>
    </row>
    <row r="564" spans="8:8" x14ac:dyDescent="0.2">
      <c r="H564" s="1"/>
    </row>
    <row r="565" spans="8:8" x14ac:dyDescent="0.2">
      <c r="H565" s="1"/>
    </row>
    <row r="566" spans="8:8" x14ac:dyDescent="0.2">
      <c r="H566" s="1"/>
    </row>
    <row r="567" spans="8:8" x14ac:dyDescent="0.2">
      <c r="H567" s="1"/>
    </row>
    <row r="568" spans="8:8" x14ac:dyDescent="0.2">
      <c r="H568" s="1"/>
    </row>
    <row r="569" spans="8:8" x14ac:dyDescent="0.2">
      <c r="H569" s="1"/>
    </row>
    <row r="570" spans="8:8" x14ac:dyDescent="0.2">
      <c r="H570" s="1"/>
    </row>
    <row r="571" spans="8:8" x14ac:dyDescent="0.2">
      <c r="H571" s="1"/>
    </row>
    <row r="572" spans="8:8" x14ac:dyDescent="0.2">
      <c r="H572" s="1"/>
    </row>
    <row r="573" spans="8:8" x14ac:dyDescent="0.2">
      <c r="H573" s="1"/>
    </row>
    <row r="574" spans="8:8" x14ac:dyDescent="0.2">
      <c r="H574" s="1"/>
    </row>
    <row r="575" spans="8:8" x14ac:dyDescent="0.2">
      <c r="H575" s="1"/>
    </row>
    <row r="576" spans="8:8" x14ac:dyDescent="0.2">
      <c r="H576" s="1"/>
    </row>
    <row r="577" spans="8:8" x14ac:dyDescent="0.2">
      <c r="H577" s="1"/>
    </row>
    <row r="578" spans="8:8" x14ac:dyDescent="0.2">
      <c r="H578" s="1"/>
    </row>
    <row r="579" spans="8:8" x14ac:dyDescent="0.2">
      <c r="H579" s="1"/>
    </row>
    <row r="580" spans="8:8" x14ac:dyDescent="0.2">
      <c r="H580" s="1"/>
    </row>
    <row r="581" spans="8:8" x14ac:dyDescent="0.2">
      <c r="H581" s="1"/>
    </row>
    <row r="582" spans="8:8" x14ac:dyDescent="0.2">
      <c r="H582" s="1"/>
    </row>
    <row r="583" spans="8:8" x14ac:dyDescent="0.2">
      <c r="H583" s="1"/>
    </row>
    <row r="584" spans="8:8" x14ac:dyDescent="0.2">
      <c r="H584" s="1"/>
    </row>
    <row r="585" spans="8:8" x14ac:dyDescent="0.2">
      <c r="H585" s="1"/>
    </row>
    <row r="586" spans="8:8" x14ac:dyDescent="0.2">
      <c r="H586" s="1"/>
    </row>
    <row r="587" spans="8:8" x14ac:dyDescent="0.2">
      <c r="H587" s="1"/>
    </row>
    <row r="588" spans="8:8" x14ac:dyDescent="0.2">
      <c r="H588" s="1"/>
    </row>
    <row r="589" spans="8:8" x14ac:dyDescent="0.2">
      <c r="H589" s="1"/>
    </row>
    <row r="590" spans="8:8" x14ac:dyDescent="0.2">
      <c r="H590" s="1"/>
    </row>
    <row r="591" spans="8:8" x14ac:dyDescent="0.2">
      <c r="H591" s="1"/>
    </row>
    <row r="592" spans="8:8" x14ac:dyDescent="0.2">
      <c r="H592" s="1"/>
    </row>
    <row r="593" spans="8:8" x14ac:dyDescent="0.2">
      <c r="H593" s="1"/>
    </row>
    <row r="594" spans="8:8" x14ac:dyDescent="0.2">
      <c r="H594" s="1"/>
    </row>
    <row r="595" spans="8:8" x14ac:dyDescent="0.2">
      <c r="H595" s="1"/>
    </row>
    <row r="596" spans="8:8" x14ac:dyDescent="0.2">
      <c r="H596" s="1"/>
    </row>
    <row r="597" spans="8:8" x14ac:dyDescent="0.2">
      <c r="H597" s="1"/>
    </row>
    <row r="598" spans="8:8" x14ac:dyDescent="0.2">
      <c r="H598" s="1"/>
    </row>
    <row r="599" spans="8:8" x14ac:dyDescent="0.2">
      <c r="H599" s="1"/>
    </row>
    <row r="600" spans="8:8" x14ac:dyDescent="0.2">
      <c r="H600" s="1"/>
    </row>
    <row r="601" spans="8:8" x14ac:dyDescent="0.2">
      <c r="H601" s="1"/>
    </row>
    <row r="602" spans="8:8" x14ac:dyDescent="0.2">
      <c r="H602" s="1"/>
    </row>
    <row r="603" spans="8:8" x14ac:dyDescent="0.2">
      <c r="H603" s="1"/>
    </row>
    <row r="604" spans="8:8" x14ac:dyDescent="0.2">
      <c r="H604" s="1"/>
    </row>
    <row r="605" spans="8:8" x14ac:dyDescent="0.2">
      <c r="H605" s="1"/>
    </row>
    <row r="606" spans="8:8" x14ac:dyDescent="0.2">
      <c r="H606" s="1"/>
    </row>
    <row r="607" spans="8:8" x14ac:dyDescent="0.2">
      <c r="H607" s="1"/>
    </row>
    <row r="608" spans="8:8" x14ac:dyDescent="0.2">
      <c r="H608" s="1"/>
    </row>
    <row r="609" spans="8:8" x14ac:dyDescent="0.2">
      <c r="H609" s="1"/>
    </row>
    <row r="610" spans="8:8" x14ac:dyDescent="0.2">
      <c r="H610" s="1"/>
    </row>
    <row r="611" spans="8:8" x14ac:dyDescent="0.2">
      <c r="H611" s="1"/>
    </row>
    <row r="612" spans="8:8" x14ac:dyDescent="0.2">
      <c r="H612" s="1"/>
    </row>
    <row r="613" spans="8:8" x14ac:dyDescent="0.2">
      <c r="H613" s="1"/>
    </row>
    <row r="614" spans="8:8" x14ac:dyDescent="0.2">
      <c r="H614" s="1"/>
    </row>
    <row r="615" spans="8:8" x14ac:dyDescent="0.2">
      <c r="H615" s="1"/>
    </row>
    <row r="616" spans="8:8" x14ac:dyDescent="0.2">
      <c r="H616" s="1"/>
    </row>
    <row r="617" spans="8:8" x14ac:dyDescent="0.2">
      <c r="H617" s="1"/>
    </row>
    <row r="618" spans="8:8" x14ac:dyDescent="0.2">
      <c r="H618" s="1"/>
    </row>
    <row r="619" spans="8:8" x14ac:dyDescent="0.2">
      <c r="H619" s="1"/>
    </row>
    <row r="620" spans="8:8" x14ac:dyDescent="0.2">
      <c r="H620" s="1"/>
    </row>
    <row r="621" spans="8:8" x14ac:dyDescent="0.2">
      <c r="H621" s="1"/>
    </row>
    <row r="622" spans="8:8" x14ac:dyDescent="0.2">
      <c r="H622" s="1"/>
    </row>
    <row r="623" spans="8:8" x14ac:dyDescent="0.2">
      <c r="H623" s="1"/>
    </row>
    <row r="624" spans="8:8" x14ac:dyDescent="0.2">
      <c r="H624" s="1"/>
    </row>
    <row r="625" spans="8:8" x14ac:dyDescent="0.2">
      <c r="H625" s="1"/>
    </row>
    <row r="626" spans="8:8" x14ac:dyDescent="0.2">
      <c r="H626" s="1"/>
    </row>
    <row r="627" spans="8:8" x14ac:dyDescent="0.2">
      <c r="H627" s="1"/>
    </row>
    <row r="628" spans="8:8" x14ac:dyDescent="0.2">
      <c r="H628" s="1"/>
    </row>
    <row r="629" spans="8:8" x14ac:dyDescent="0.2">
      <c r="H629" s="1"/>
    </row>
    <row r="630" spans="8:8" x14ac:dyDescent="0.2">
      <c r="H630" s="1"/>
    </row>
    <row r="631" spans="8:8" x14ac:dyDescent="0.2">
      <c r="H631" s="1"/>
    </row>
    <row r="632" spans="8:8" x14ac:dyDescent="0.2">
      <c r="H632" s="1"/>
    </row>
    <row r="633" spans="8:8" x14ac:dyDescent="0.2">
      <c r="H633" s="1"/>
    </row>
    <row r="634" spans="8:8" x14ac:dyDescent="0.2">
      <c r="H634" s="1"/>
    </row>
    <row r="635" spans="8:8" x14ac:dyDescent="0.2">
      <c r="H635" s="1"/>
    </row>
    <row r="636" spans="8:8" x14ac:dyDescent="0.2">
      <c r="H636" s="1"/>
    </row>
    <row r="637" spans="8:8" x14ac:dyDescent="0.2">
      <c r="H637" s="1"/>
    </row>
    <row r="638" spans="8:8" x14ac:dyDescent="0.2">
      <c r="H638" s="1"/>
    </row>
    <row r="639" spans="8:8" x14ac:dyDescent="0.2">
      <c r="H639" s="1"/>
    </row>
    <row r="640" spans="8:8" x14ac:dyDescent="0.2">
      <c r="H640" s="1"/>
    </row>
    <row r="641" spans="8:8" x14ac:dyDescent="0.2">
      <c r="H641" s="1"/>
    </row>
    <row r="642" spans="8:8" x14ac:dyDescent="0.2">
      <c r="H642" s="1"/>
    </row>
    <row r="643" spans="8:8" x14ac:dyDescent="0.2">
      <c r="H643" s="1"/>
    </row>
    <row r="644" spans="8:8" x14ac:dyDescent="0.2">
      <c r="H644" s="1"/>
    </row>
    <row r="645" spans="8:8" x14ac:dyDescent="0.2">
      <c r="H645" s="1"/>
    </row>
    <row r="646" spans="8:8" x14ac:dyDescent="0.2">
      <c r="H646" s="1"/>
    </row>
    <row r="647" spans="8:8" x14ac:dyDescent="0.2">
      <c r="H647" s="1"/>
    </row>
    <row r="648" spans="8:8" x14ac:dyDescent="0.2">
      <c r="H648" s="1"/>
    </row>
    <row r="649" spans="8:8" x14ac:dyDescent="0.2">
      <c r="H649" s="1"/>
    </row>
    <row r="650" spans="8:8" x14ac:dyDescent="0.2">
      <c r="H650" s="1"/>
    </row>
    <row r="651" spans="8:8" x14ac:dyDescent="0.2">
      <c r="H651" s="1"/>
    </row>
    <row r="652" spans="8:8" x14ac:dyDescent="0.2">
      <c r="H652" s="1"/>
    </row>
    <row r="653" spans="8:8" x14ac:dyDescent="0.2">
      <c r="H653" s="1"/>
    </row>
    <row r="654" spans="8:8" x14ac:dyDescent="0.2">
      <c r="H654" s="1"/>
    </row>
    <row r="655" spans="8:8" x14ac:dyDescent="0.2">
      <c r="H655" s="1"/>
    </row>
    <row r="656" spans="8:8" x14ac:dyDescent="0.2">
      <c r="H656" s="1"/>
    </row>
    <row r="657" spans="8:8" x14ac:dyDescent="0.2">
      <c r="H657" s="1"/>
    </row>
    <row r="658" spans="8:8" x14ac:dyDescent="0.2">
      <c r="H658" s="1"/>
    </row>
    <row r="659" spans="8:8" x14ac:dyDescent="0.2">
      <c r="H659" s="1"/>
    </row>
    <row r="660" spans="8:8" x14ac:dyDescent="0.2">
      <c r="H660" s="1"/>
    </row>
    <row r="661" spans="8:8" x14ac:dyDescent="0.2">
      <c r="H661" s="1"/>
    </row>
    <row r="662" spans="8:8" x14ac:dyDescent="0.2">
      <c r="H662" s="1"/>
    </row>
    <row r="663" spans="8:8" x14ac:dyDescent="0.2">
      <c r="H663" s="1"/>
    </row>
    <row r="664" spans="8:8" x14ac:dyDescent="0.2">
      <c r="H664" s="1"/>
    </row>
    <row r="665" spans="8:8" x14ac:dyDescent="0.2">
      <c r="H665" s="1"/>
    </row>
    <row r="666" spans="8:8" x14ac:dyDescent="0.2">
      <c r="H666" s="1"/>
    </row>
    <row r="667" spans="8:8" x14ac:dyDescent="0.2">
      <c r="H667" s="1"/>
    </row>
    <row r="668" spans="8:8" x14ac:dyDescent="0.2">
      <c r="H668" s="1"/>
    </row>
    <row r="669" spans="8:8" x14ac:dyDescent="0.2">
      <c r="H669" s="1"/>
    </row>
    <row r="670" spans="8:8" x14ac:dyDescent="0.2">
      <c r="H670" s="1"/>
    </row>
    <row r="671" spans="8:8" x14ac:dyDescent="0.2">
      <c r="H671" s="1"/>
    </row>
    <row r="672" spans="8:8" x14ac:dyDescent="0.2">
      <c r="H672" s="1"/>
    </row>
    <row r="673" spans="8:8" x14ac:dyDescent="0.2">
      <c r="H673" s="1"/>
    </row>
    <row r="674" spans="8:8" x14ac:dyDescent="0.2">
      <c r="H674" s="1"/>
    </row>
    <row r="675" spans="8:8" x14ac:dyDescent="0.2">
      <c r="H675" s="1"/>
    </row>
    <row r="676" spans="8:8" x14ac:dyDescent="0.2">
      <c r="H676" s="1"/>
    </row>
    <row r="677" spans="8:8" x14ac:dyDescent="0.2">
      <c r="H677" s="1"/>
    </row>
    <row r="678" spans="8:8" x14ac:dyDescent="0.2">
      <c r="H678" s="1"/>
    </row>
    <row r="679" spans="8:8" x14ac:dyDescent="0.2">
      <c r="H679" s="1"/>
    </row>
    <row r="680" spans="8:8" x14ac:dyDescent="0.2">
      <c r="H680" s="1"/>
    </row>
    <row r="681" spans="8:8" x14ac:dyDescent="0.2">
      <c r="H681" s="1"/>
    </row>
    <row r="682" spans="8:8" x14ac:dyDescent="0.2">
      <c r="H682" s="1"/>
    </row>
    <row r="683" spans="8:8" x14ac:dyDescent="0.2">
      <c r="H683" s="1"/>
    </row>
    <row r="684" spans="8:8" x14ac:dyDescent="0.2">
      <c r="H684" s="1"/>
    </row>
    <row r="685" spans="8:8" x14ac:dyDescent="0.2">
      <c r="H685" s="1"/>
    </row>
    <row r="686" spans="8:8" x14ac:dyDescent="0.2">
      <c r="H686" s="1"/>
    </row>
    <row r="687" spans="8:8" x14ac:dyDescent="0.2">
      <c r="H687" s="1"/>
    </row>
    <row r="688" spans="8:8" x14ac:dyDescent="0.2">
      <c r="H688" s="1"/>
    </row>
    <row r="689" spans="8:8" x14ac:dyDescent="0.2">
      <c r="H689" s="1"/>
    </row>
    <row r="690" spans="8:8" x14ac:dyDescent="0.2">
      <c r="H690" s="1"/>
    </row>
    <row r="691" spans="8:8" x14ac:dyDescent="0.2">
      <c r="H691" s="1"/>
    </row>
    <row r="692" spans="8:8" x14ac:dyDescent="0.2">
      <c r="H692" s="1"/>
    </row>
    <row r="693" spans="8:8" x14ac:dyDescent="0.2">
      <c r="H693" s="1"/>
    </row>
    <row r="694" spans="8:8" x14ac:dyDescent="0.2">
      <c r="H694" s="1"/>
    </row>
    <row r="695" spans="8:8" x14ac:dyDescent="0.2">
      <c r="H695" s="1"/>
    </row>
    <row r="696" spans="8:8" x14ac:dyDescent="0.2">
      <c r="H696" s="1"/>
    </row>
    <row r="697" spans="8:8" x14ac:dyDescent="0.2">
      <c r="H697" s="1"/>
    </row>
    <row r="698" spans="8:8" x14ac:dyDescent="0.2">
      <c r="H698" s="1"/>
    </row>
    <row r="699" spans="8:8" x14ac:dyDescent="0.2">
      <c r="H699" s="1"/>
    </row>
    <row r="700" spans="8:8" x14ac:dyDescent="0.2">
      <c r="H700" s="1"/>
    </row>
    <row r="701" spans="8:8" x14ac:dyDescent="0.2">
      <c r="H701" s="1"/>
    </row>
    <row r="702" spans="8:8" x14ac:dyDescent="0.2">
      <c r="H702" s="1"/>
    </row>
    <row r="703" spans="8:8" x14ac:dyDescent="0.2">
      <c r="H703" s="1"/>
    </row>
    <row r="704" spans="8:8" x14ac:dyDescent="0.2">
      <c r="H704" s="1"/>
    </row>
    <row r="705" spans="8:8" x14ac:dyDescent="0.2">
      <c r="H705" s="1"/>
    </row>
    <row r="706" spans="8:8" x14ac:dyDescent="0.2">
      <c r="H706" s="1"/>
    </row>
    <row r="707" spans="8:8" x14ac:dyDescent="0.2">
      <c r="H707" s="1"/>
    </row>
    <row r="708" spans="8:8" x14ac:dyDescent="0.2">
      <c r="H708" s="1"/>
    </row>
    <row r="709" spans="8:8" x14ac:dyDescent="0.2">
      <c r="H709" s="1"/>
    </row>
    <row r="710" spans="8:8" x14ac:dyDescent="0.2">
      <c r="H710" s="1"/>
    </row>
    <row r="711" spans="8:8" x14ac:dyDescent="0.2">
      <c r="H711" s="1"/>
    </row>
    <row r="712" spans="8:8" x14ac:dyDescent="0.2">
      <c r="H712" s="1"/>
    </row>
    <row r="713" spans="8:8" x14ac:dyDescent="0.2">
      <c r="H713" s="1"/>
    </row>
    <row r="714" spans="8:8" x14ac:dyDescent="0.2">
      <c r="H714" s="1"/>
    </row>
    <row r="715" spans="8:8" x14ac:dyDescent="0.2">
      <c r="H715" s="1"/>
    </row>
    <row r="716" spans="8:8" x14ac:dyDescent="0.2">
      <c r="H716" s="1"/>
    </row>
    <row r="717" spans="8:8" x14ac:dyDescent="0.2">
      <c r="H717" s="1"/>
    </row>
    <row r="718" spans="8:8" x14ac:dyDescent="0.2">
      <c r="H718" s="1"/>
    </row>
    <row r="719" spans="8:8" x14ac:dyDescent="0.2">
      <c r="H719" s="1"/>
    </row>
    <row r="720" spans="8:8" x14ac:dyDescent="0.2">
      <c r="H720" s="1"/>
    </row>
    <row r="721" spans="8:8" x14ac:dyDescent="0.2">
      <c r="H721" s="1"/>
    </row>
    <row r="722" spans="8:8" x14ac:dyDescent="0.2">
      <c r="H722" s="1"/>
    </row>
    <row r="723" spans="8:8" x14ac:dyDescent="0.2">
      <c r="H723" s="1"/>
    </row>
    <row r="724" spans="8:8" x14ac:dyDescent="0.2">
      <c r="H724" s="1"/>
    </row>
    <row r="725" spans="8:8" x14ac:dyDescent="0.2">
      <c r="H725" s="1"/>
    </row>
    <row r="726" spans="8:8" x14ac:dyDescent="0.2">
      <c r="H726" s="1"/>
    </row>
    <row r="727" spans="8:8" x14ac:dyDescent="0.2">
      <c r="H727" s="1"/>
    </row>
    <row r="728" spans="8:8" x14ac:dyDescent="0.2">
      <c r="H728" s="1"/>
    </row>
    <row r="729" spans="8:8" x14ac:dyDescent="0.2">
      <c r="H729" s="1"/>
    </row>
    <row r="730" spans="8:8" x14ac:dyDescent="0.2">
      <c r="H730" s="1"/>
    </row>
    <row r="731" spans="8:8" x14ac:dyDescent="0.2">
      <c r="H731" s="1"/>
    </row>
    <row r="732" spans="8:8" x14ac:dyDescent="0.2">
      <c r="H732" s="1"/>
    </row>
    <row r="733" spans="8:8" x14ac:dyDescent="0.2">
      <c r="H733" s="1"/>
    </row>
    <row r="734" spans="8:8" x14ac:dyDescent="0.2">
      <c r="H734" s="1"/>
    </row>
    <row r="735" spans="8:8" x14ac:dyDescent="0.2">
      <c r="H735" s="1"/>
    </row>
    <row r="736" spans="8:8" x14ac:dyDescent="0.2">
      <c r="H736" s="1"/>
    </row>
    <row r="737" spans="8:8" x14ac:dyDescent="0.2">
      <c r="H737" s="1"/>
    </row>
    <row r="738" spans="8:8" x14ac:dyDescent="0.2">
      <c r="H738" s="1"/>
    </row>
    <row r="739" spans="8:8" x14ac:dyDescent="0.2">
      <c r="H739" s="1"/>
    </row>
    <row r="740" spans="8:8" x14ac:dyDescent="0.2">
      <c r="H740" s="1"/>
    </row>
    <row r="741" spans="8:8" x14ac:dyDescent="0.2">
      <c r="H741" s="1"/>
    </row>
    <row r="742" spans="8:8" x14ac:dyDescent="0.2">
      <c r="H742" s="1"/>
    </row>
    <row r="743" spans="8:8" x14ac:dyDescent="0.2">
      <c r="H743" s="1"/>
    </row>
    <row r="744" spans="8:8" x14ac:dyDescent="0.2">
      <c r="H744" s="1"/>
    </row>
    <row r="745" spans="8:8" x14ac:dyDescent="0.2">
      <c r="H745" s="1"/>
    </row>
    <row r="746" spans="8:8" x14ac:dyDescent="0.2">
      <c r="H746" s="1"/>
    </row>
    <row r="747" spans="8:8" x14ac:dyDescent="0.2">
      <c r="H747" s="1"/>
    </row>
    <row r="748" spans="8:8" x14ac:dyDescent="0.2">
      <c r="H748" s="1"/>
    </row>
    <row r="749" spans="8:8" x14ac:dyDescent="0.2">
      <c r="H749" s="1"/>
    </row>
    <row r="750" spans="8:8" x14ac:dyDescent="0.2">
      <c r="H750" s="1"/>
    </row>
    <row r="751" spans="8:8" x14ac:dyDescent="0.2">
      <c r="H751" s="1"/>
    </row>
    <row r="752" spans="8:8" x14ac:dyDescent="0.2">
      <c r="H752" s="1"/>
    </row>
    <row r="753" spans="8:8" x14ac:dyDescent="0.2">
      <c r="H753" s="1"/>
    </row>
    <row r="754" spans="8:8" x14ac:dyDescent="0.2">
      <c r="H754" s="1"/>
    </row>
    <row r="755" spans="8:8" x14ac:dyDescent="0.2">
      <c r="H755" s="1"/>
    </row>
    <row r="756" spans="8:8" x14ac:dyDescent="0.2">
      <c r="H756" s="1"/>
    </row>
    <row r="757" spans="8:8" x14ac:dyDescent="0.2">
      <c r="H757" s="1"/>
    </row>
    <row r="758" spans="8:8" x14ac:dyDescent="0.2">
      <c r="H758" s="1"/>
    </row>
    <row r="759" spans="8:8" x14ac:dyDescent="0.2">
      <c r="H759" s="1"/>
    </row>
    <row r="760" spans="8:8" x14ac:dyDescent="0.2">
      <c r="H760" s="1"/>
    </row>
    <row r="761" spans="8:8" x14ac:dyDescent="0.2">
      <c r="H761" s="1"/>
    </row>
    <row r="762" spans="8:8" x14ac:dyDescent="0.2">
      <c r="H762" s="1"/>
    </row>
    <row r="763" spans="8:8" x14ac:dyDescent="0.2">
      <c r="H763" s="1"/>
    </row>
    <row r="764" spans="8:8" x14ac:dyDescent="0.2">
      <c r="H764" s="1"/>
    </row>
    <row r="765" spans="8:8" x14ac:dyDescent="0.2">
      <c r="H765" s="1"/>
    </row>
    <row r="766" spans="8:8" x14ac:dyDescent="0.2">
      <c r="H766" s="1"/>
    </row>
    <row r="767" spans="8:8" x14ac:dyDescent="0.2">
      <c r="H767" s="1"/>
    </row>
    <row r="768" spans="8:8" x14ac:dyDescent="0.2">
      <c r="H768" s="1"/>
    </row>
    <row r="769" spans="8:8" x14ac:dyDescent="0.2">
      <c r="H769" s="1"/>
    </row>
    <row r="770" spans="8:8" x14ac:dyDescent="0.2">
      <c r="H770" s="1"/>
    </row>
    <row r="771" spans="8:8" x14ac:dyDescent="0.2">
      <c r="H771" s="1"/>
    </row>
    <row r="772" spans="8:8" x14ac:dyDescent="0.2">
      <c r="H772" s="1"/>
    </row>
    <row r="773" spans="8:8" x14ac:dyDescent="0.2">
      <c r="H773" s="1"/>
    </row>
    <row r="774" spans="8:8" x14ac:dyDescent="0.2">
      <c r="H774" s="1"/>
    </row>
    <row r="775" spans="8:8" x14ac:dyDescent="0.2">
      <c r="H775" s="1"/>
    </row>
    <row r="776" spans="8:8" x14ac:dyDescent="0.2">
      <c r="H776" s="1"/>
    </row>
    <row r="777" spans="8:8" x14ac:dyDescent="0.2">
      <c r="H777" s="1"/>
    </row>
    <row r="778" spans="8:8" x14ac:dyDescent="0.2">
      <c r="H778" s="1"/>
    </row>
    <row r="779" spans="8:8" x14ac:dyDescent="0.2">
      <c r="H779" s="1"/>
    </row>
    <row r="780" spans="8:8" x14ac:dyDescent="0.2">
      <c r="H780" s="1"/>
    </row>
    <row r="781" spans="8:8" x14ac:dyDescent="0.2">
      <c r="H781" s="1"/>
    </row>
    <row r="782" spans="8:8" x14ac:dyDescent="0.2">
      <c r="H782" s="1"/>
    </row>
    <row r="783" spans="8:8" x14ac:dyDescent="0.2">
      <c r="H783" s="1"/>
    </row>
    <row r="784" spans="8:8" x14ac:dyDescent="0.2">
      <c r="H784" s="1"/>
    </row>
    <row r="785" spans="8:8" x14ac:dyDescent="0.2">
      <c r="H785" s="1"/>
    </row>
    <row r="786" spans="8:8" x14ac:dyDescent="0.2">
      <c r="H786" s="1"/>
    </row>
    <row r="787" spans="8:8" x14ac:dyDescent="0.2">
      <c r="H787" s="1"/>
    </row>
    <row r="788" spans="8:8" x14ac:dyDescent="0.2">
      <c r="H788" s="1"/>
    </row>
    <row r="789" spans="8:8" x14ac:dyDescent="0.2">
      <c r="H789" s="1"/>
    </row>
    <row r="790" spans="8:8" x14ac:dyDescent="0.2">
      <c r="H790" s="1"/>
    </row>
    <row r="791" spans="8:8" x14ac:dyDescent="0.2">
      <c r="H791" s="1"/>
    </row>
    <row r="792" spans="8:8" x14ac:dyDescent="0.2">
      <c r="H792" s="1"/>
    </row>
    <row r="793" spans="8:8" x14ac:dyDescent="0.2">
      <c r="H793" s="1"/>
    </row>
    <row r="794" spans="8:8" x14ac:dyDescent="0.2">
      <c r="H794" s="1"/>
    </row>
    <row r="795" spans="8:8" x14ac:dyDescent="0.2">
      <c r="H795" s="1"/>
    </row>
    <row r="796" spans="8:8" x14ac:dyDescent="0.2">
      <c r="H796" s="1"/>
    </row>
    <row r="797" spans="8:8" x14ac:dyDescent="0.2">
      <c r="H797" s="1"/>
    </row>
    <row r="798" spans="8:8" x14ac:dyDescent="0.2">
      <c r="H798" s="1"/>
    </row>
    <row r="799" spans="8:8" x14ac:dyDescent="0.2">
      <c r="H799" s="1"/>
    </row>
    <row r="800" spans="8:8" x14ac:dyDescent="0.2">
      <c r="H800" s="1"/>
    </row>
    <row r="801" spans="8:8" x14ac:dyDescent="0.2">
      <c r="H801" s="1"/>
    </row>
    <row r="802" spans="8:8" x14ac:dyDescent="0.2">
      <c r="H802" s="1"/>
    </row>
    <row r="803" spans="8:8" x14ac:dyDescent="0.2">
      <c r="H803" s="1"/>
    </row>
    <row r="804" spans="8:8" x14ac:dyDescent="0.2">
      <c r="H804" s="1"/>
    </row>
    <row r="805" spans="8:8" x14ac:dyDescent="0.2">
      <c r="H805" s="1"/>
    </row>
    <row r="806" spans="8:8" x14ac:dyDescent="0.2">
      <c r="H806" s="1"/>
    </row>
    <row r="807" spans="8:8" x14ac:dyDescent="0.2">
      <c r="H807" s="1"/>
    </row>
    <row r="808" spans="8:8" x14ac:dyDescent="0.2">
      <c r="H808" s="1"/>
    </row>
    <row r="809" spans="8:8" x14ac:dyDescent="0.2">
      <c r="H809" s="1"/>
    </row>
    <row r="810" spans="8:8" x14ac:dyDescent="0.2">
      <c r="H810" s="1"/>
    </row>
    <row r="811" spans="8:8" x14ac:dyDescent="0.2">
      <c r="H811" s="1"/>
    </row>
    <row r="812" spans="8:8" x14ac:dyDescent="0.2">
      <c r="H812" s="1"/>
    </row>
    <row r="813" spans="8:8" x14ac:dyDescent="0.2">
      <c r="H813" s="1"/>
    </row>
    <row r="814" spans="8:8" x14ac:dyDescent="0.2">
      <c r="H814" s="1"/>
    </row>
    <row r="815" spans="8:8" x14ac:dyDescent="0.2">
      <c r="H815" s="1"/>
    </row>
    <row r="816" spans="8:8" x14ac:dyDescent="0.2">
      <c r="H816" s="1"/>
    </row>
    <row r="817" spans="8:8" x14ac:dyDescent="0.2">
      <c r="H817" s="1"/>
    </row>
    <row r="818" spans="8:8" x14ac:dyDescent="0.2">
      <c r="H818" s="1"/>
    </row>
    <row r="819" spans="8:8" x14ac:dyDescent="0.2">
      <c r="H819" s="1"/>
    </row>
    <row r="820" spans="8:8" x14ac:dyDescent="0.2">
      <c r="H820" s="1"/>
    </row>
    <row r="821" spans="8:8" x14ac:dyDescent="0.2">
      <c r="H821" s="1"/>
    </row>
    <row r="822" spans="8:8" x14ac:dyDescent="0.2">
      <c r="H822" s="1"/>
    </row>
    <row r="823" spans="8:8" x14ac:dyDescent="0.2">
      <c r="H823" s="1"/>
    </row>
    <row r="824" spans="8:8" x14ac:dyDescent="0.2">
      <c r="H824" s="1"/>
    </row>
    <row r="825" spans="8:8" x14ac:dyDescent="0.2">
      <c r="H825" s="1"/>
    </row>
    <row r="826" spans="8:8" x14ac:dyDescent="0.2">
      <c r="H826" s="1"/>
    </row>
    <row r="827" spans="8:8" x14ac:dyDescent="0.2">
      <c r="H827" s="1"/>
    </row>
    <row r="828" spans="8:8" x14ac:dyDescent="0.2">
      <c r="H828" s="1"/>
    </row>
    <row r="829" spans="8:8" x14ac:dyDescent="0.2">
      <c r="H829" s="1"/>
    </row>
    <row r="830" spans="8:8" x14ac:dyDescent="0.2">
      <c r="H830" s="1"/>
    </row>
    <row r="831" spans="8:8" x14ac:dyDescent="0.2">
      <c r="H831" s="1"/>
    </row>
    <row r="832" spans="8:8" x14ac:dyDescent="0.2">
      <c r="H832" s="1"/>
    </row>
    <row r="833" spans="8:8" x14ac:dyDescent="0.2">
      <c r="H833" s="1"/>
    </row>
    <row r="834" spans="8:8" x14ac:dyDescent="0.2">
      <c r="H834" s="1"/>
    </row>
    <row r="835" spans="8:8" x14ac:dyDescent="0.2">
      <c r="H835" s="1"/>
    </row>
    <row r="836" spans="8:8" x14ac:dyDescent="0.2">
      <c r="H836" s="1"/>
    </row>
    <row r="837" spans="8:8" x14ac:dyDescent="0.2">
      <c r="H837" s="1"/>
    </row>
    <row r="838" spans="8:8" x14ac:dyDescent="0.2">
      <c r="H838" s="1"/>
    </row>
    <row r="839" spans="8:8" x14ac:dyDescent="0.2">
      <c r="H839" s="1"/>
    </row>
    <row r="840" spans="8:8" x14ac:dyDescent="0.2">
      <c r="H840" s="1"/>
    </row>
    <row r="841" spans="8:8" x14ac:dyDescent="0.2">
      <c r="H841" s="1"/>
    </row>
    <row r="842" spans="8:8" x14ac:dyDescent="0.2">
      <c r="H842" s="1"/>
    </row>
    <row r="843" spans="8:8" x14ac:dyDescent="0.2">
      <c r="H843" s="1"/>
    </row>
    <row r="844" spans="8:8" x14ac:dyDescent="0.2">
      <c r="H844" s="1"/>
    </row>
    <row r="845" spans="8:8" x14ac:dyDescent="0.2">
      <c r="H845" s="1"/>
    </row>
    <row r="846" spans="8:8" x14ac:dyDescent="0.2">
      <c r="H846" s="1"/>
    </row>
    <row r="847" spans="8:8" x14ac:dyDescent="0.2">
      <c r="H847" s="1"/>
    </row>
    <row r="848" spans="8:8" x14ac:dyDescent="0.2">
      <c r="H848" s="1"/>
    </row>
    <row r="849" spans="8:8" x14ac:dyDescent="0.2">
      <c r="H849" s="1"/>
    </row>
    <row r="850" spans="8:8" x14ac:dyDescent="0.2">
      <c r="H850" s="1"/>
    </row>
    <row r="851" spans="8:8" x14ac:dyDescent="0.2">
      <c r="H851" s="1"/>
    </row>
    <row r="852" spans="8:8" x14ac:dyDescent="0.2">
      <c r="H852" s="1"/>
    </row>
    <row r="853" spans="8:8" x14ac:dyDescent="0.2">
      <c r="H853" s="1"/>
    </row>
    <row r="854" spans="8:8" x14ac:dyDescent="0.2">
      <c r="H854" s="1"/>
    </row>
    <row r="855" spans="8:8" x14ac:dyDescent="0.2">
      <c r="H855" s="1"/>
    </row>
    <row r="856" spans="8:8" x14ac:dyDescent="0.2">
      <c r="H856" s="1"/>
    </row>
    <row r="857" spans="8:8" x14ac:dyDescent="0.2">
      <c r="H857" s="1"/>
    </row>
    <row r="858" spans="8:8" x14ac:dyDescent="0.2">
      <c r="H858" s="1"/>
    </row>
    <row r="859" spans="8:8" x14ac:dyDescent="0.2">
      <c r="H859" s="1"/>
    </row>
    <row r="860" spans="8:8" x14ac:dyDescent="0.2">
      <c r="H860" s="1"/>
    </row>
    <row r="861" spans="8:8" x14ac:dyDescent="0.2">
      <c r="H861" s="1"/>
    </row>
    <row r="862" spans="8:8" x14ac:dyDescent="0.2">
      <c r="H862" s="1"/>
    </row>
    <row r="863" spans="8:8" x14ac:dyDescent="0.2">
      <c r="H863" s="1"/>
    </row>
    <row r="864" spans="8:8" x14ac:dyDescent="0.2">
      <c r="H864" s="1"/>
    </row>
    <row r="865" spans="8:8" x14ac:dyDescent="0.2">
      <c r="H865" s="1"/>
    </row>
    <row r="866" spans="8:8" x14ac:dyDescent="0.2">
      <c r="H866" s="1"/>
    </row>
    <row r="867" spans="8:8" x14ac:dyDescent="0.2">
      <c r="H867" s="1"/>
    </row>
    <row r="868" spans="8:8" x14ac:dyDescent="0.2">
      <c r="H868" s="1"/>
    </row>
    <row r="869" spans="8:8" x14ac:dyDescent="0.2">
      <c r="H869" s="1"/>
    </row>
    <row r="870" spans="8:8" x14ac:dyDescent="0.2">
      <c r="H870" s="1"/>
    </row>
    <row r="871" spans="8:8" x14ac:dyDescent="0.2">
      <c r="H871" s="1"/>
    </row>
    <row r="872" spans="8:8" x14ac:dyDescent="0.2">
      <c r="H872" s="1"/>
    </row>
    <row r="873" spans="8:8" x14ac:dyDescent="0.2">
      <c r="H873" s="1"/>
    </row>
    <row r="874" spans="8:8" x14ac:dyDescent="0.2">
      <c r="H874" s="1"/>
    </row>
    <row r="875" spans="8:8" x14ac:dyDescent="0.2">
      <c r="H875" s="1"/>
    </row>
    <row r="876" spans="8:8" x14ac:dyDescent="0.2">
      <c r="H876" s="1"/>
    </row>
    <row r="877" spans="8:8" x14ac:dyDescent="0.2">
      <c r="H877" s="1"/>
    </row>
    <row r="878" spans="8:8" x14ac:dyDescent="0.2">
      <c r="H878" s="1"/>
    </row>
    <row r="879" spans="8:8" x14ac:dyDescent="0.2">
      <c r="H879" s="1"/>
    </row>
    <row r="880" spans="8:8" x14ac:dyDescent="0.2">
      <c r="H880" s="1"/>
    </row>
    <row r="881" spans="8:8" x14ac:dyDescent="0.2">
      <c r="H881" s="1"/>
    </row>
    <row r="882" spans="8:8" x14ac:dyDescent="0.2">
      <c r="H882" s="1"/>
    </row>
    <row r="883" spans="8:8" x14ac:dyDescent="0.2">
      <c r="H883" s="1"/>
    </row>
    <row r="884" spans="8:8" x14ac:dyDescent="0.2">
      <c r="H884" s="1"/>
    </row>
    <row r="885" spans="8:8" x14ac:dyDescent="0.2">
      <c r="H885" s="1"/>
    </row>
    <row r="886" spans="8:8" x14ac:dyDescent="0.2">
      <c r="H886" s="1"/>
    </row>
    <row r="887" spans="8:8" x14ac:dyDescent="0.2">
      <c r="H887" s="1"/>
    </row>
    <row r="888" spans="8:8" x14ac:dyDescent="0.2">
      <c r="H888" s="1"/>
    </row>
    <row r="889" spans="8:8" x14ac:dyDescent="0.2">
      <c r="H889" s="1"/>
    </row>
    <row r="890" spans="8:8" x14ac:dyDescent="0.2">
      <c r="H890" s="1"/>
    </row>
    <row r="891" spans="8:8" x14ac:dyDescent="0.2">
      <c r="H891" s="1"/>
    </row>
    <row r="892" spans="8:8" x14ac:dyDescent="0.2">
      <c r="H892" s="1"/>
    </row>
    <row r="893" spans="8:8" x14ac:dyDescent="0.2">
      <c r="H893" s="1"/>
    </row>
    <row r="894" spans="8:8" x14ac:dyDescent="0.2">
      <c r="H894" s="1"/>
    </row>
    <row r="895" spans="8:8" x14ac:dyDescent="0.2">
      <c r="H895" s="1"/>
    </row>
    <row r="896" spans="8:8" x14ac:dyDescent="0.2">
      <c r="H896" s="1"/>
    </row>
    <row r="897" spans="8:8" x14ac:dyDescent="0.2">
      <c r="H897" s="1"/>
    </row>
    <row r="898" spans="8:8" x14ac:dyDescent="0.2">
      <c r="H898" s="1"/>
    </row>
    <row r="899" spans="8:8" x14ac:dyDescent="0.2">
      <c r="H899" s="1"/>
    </row>
    <row r="900" spans="8:8" x14ac:dyDescent="0.2">
      <c r="H900" s="1"/>
    </row>
    <row r="901" spans="8:8" x14ac:dyDescent="0.2">
      <c r="H901" s="1"/>
    </row>
    <row r="902" spans="8:8" x14ac:dyDescent="0.2">
      <c r="H902" s="1"/>
    </row>
    <row r="903" spans="8:8" x14ac:dyDescent="0.2">
      <c r="H903" s="1"/>
    </row>
    <row r="904" spans="8:8" x14ac:dyDescent="0.2">
      <c r="H904" s="1"/>
    </row>
    <row r="905" spans="8:8" x14ac:dyDescent="0.2">
      <c r="H905" s="1"/>
    </row>
    <row r="906" spans="8:8" x14ac:dyDescent="0.2">
      <c r="H906" s="1"/>
    </row>
    <row r="907" spans="8:8" x14ac:dyDescent="0.2">
      <c r="H907" s="1"/>
    </row>
    <row r="908" spans="8:8" x14ac:dyDescent="0.2">
      <c r="H908" s="1"/>
    </row>
    <row r="909" spans="8:8" x14ac:dyDescent="0.2">
      <c r="H909" s="1"/>
    </row>
    <row r="910" spans="8:8" x14ac:dyDescent="0.2">
      <c r="H910" s="1"/>
    </row>
    <row r="911" spans="8:8" x14ac:dyDescent="0.2">
      <c r="H911" s="1"/>
    </row>
    <row r="912" spans="8:8" x14ac:dyDescent="0.2">
      <c r="H912" s="1"/>
    </row>
    <row r="913" spans="8:8" x14ac:dyDescent="0.2">
      <c r="H913" s="1"/>
    </row>
    <row r="914" spans="8:8" x14ac:dyDescent="0.2">
      <c r="H914" s="1"/>
    </row>
    <row r="915" spans="8:8" x14ac:dyDescent="0.2">
      <c r="H915" s="1"/>
    </row>
    <row r="916" spans="8:8" x14ac:dyDescent="0.2">
      <c r="H916" s="1"/>
    </row>
    <row r="917" spans="8:8" x14ac:dyDescent="0.2">
      <c r="H917" s="1"/>
    </row>
    <row r="918" spans="8:8" x14ac:dyDescent="0.2">
      <c r="H918" s="1"/>
    </row>
    <row r="919" spans="8:8" x14ac:dyDescent="0.2">
      <c r="H919" s="1"/>
    </row>
    <row r="920" spans="8:8" x14ac:dyDescent="0.2">
      <c r="H920" s="1"/>
    </row>
    <row r="921" spans="8:8" x14ac:dyDescent="0.2">
      <c r="H921" s="1"/>
    </row>
    <row r="922" spans="8:8" x14ac:dyDescent="0.2">
      <c r="H922" s="1"/>
    </row>
    <row r="923" spans="8:8" x14ac:dyDescent="0.2">
      <c r="H923" s="1"/>
    </row>
    <row r="924" spans="8:8" x14ac:dyDescent="0.2">
      <c r="H924" s="1"/>
    </row>
    <row r="925" spans="8:8" x14ac:dyDescent="0.2">
      <c r="H925" s="1"/>
    </row>
    <row r="926" spans="8:8" x14ac:dyDescent="0.2">
      <c r="H926" s="1"/>
    </row>
    <row r="927" spans="8:8" x14ac:dyDescent="0.2">
      <c r="H927" s="1"/>
    </row>
    <row r="928" spans="8:8" x14ac:dyDescent="0.2">
      <c r="H928" s="1"/>
    </row>
    <row r="929" spans="8:8" x14ac:dyDescent="0.2">
      <c r="H929" s="1"/>
    </row>
    <row r="930" spans="8:8" x14ac:dyDescent="0.2">
      <c r="H930" s="1"/>
    </row>
    <row r="931" spans="8:8" x14ac:dyDescent="0.2">
      <c r="H931" s="1"/>
    </row>
    <row r="932" spans="8:8" x14ac:dyDescent="0.2">
      <c r="H932" s="1"/>
    </row>
    <row r="933" spans="8:8" x14ac:dyDescent="0.2">
      <c r="H933" s="1"/>
    </row>
    <row r="934" spans="8:8" x14ac:dyDescent="0.2">
      <c r="H934" s="1"/>
    </row>
    <row r="935" spans="8:8" x14ac:dyDescent="0.2">
      <c r="H935" s="1"/>
    </row>
    <row r="936" spans="8:8" x14ac:dyDescent="0.2">
      <c r="H936" s="1"/>
    </row>
    <row r="937" spans="8:8" x14ac:dyDescent="0.2">
      <c r="H937" s="1"/>
    </row>
    <row r="938" spans="8:8" x14ac:dyDescent="0.2">
      <c r="H938" s="1"/>
    </row>
    <row r="939" spans="8:8" x14ac:dyDescent="0.2">
      <c r="H939" s="1"/>
    </row>
    <row r="940" spans="8:8" x14ac:dyDescent="0.2">
      <c r="H940" s="1"/>
    </row>
    <row r="941" spans="8:8" x14ac:dyDescent="0.2">
      <c r="H941" s="1"/>
    </row>
    <row r="942" spans="8:8" x14ac:dyDescent="0.2">
      <c r="H942" s="1"/>
    </row>
    <row r="943" spans="8:8" x14ac:dyDescent="0.2">
      <c r="H943" s="1"/>
    </row>
    <row r="944" spans="8:8" x14ac:dyDescent="0.2">
      <c r="H944" s="1"/>
    </row>
    <row r="945" spans="8:8" x14ac:dyDescent="0.2">
      <c r="H945" s="1"/>
    </row>
    <row r="946" spans="8:8" x14ac:dyDescent="0.2">
      <c r="H946" s="1"/>
    </row>
    <row r="947" spans="8:8" x14ac:dyDescent="0.2">
      <c r="H947" s="1"/>
    </row>
    <row r="948" spans="8:8" x14ac:dyDescent="0.2">
      <c r="H948" s="1"/>
    </row>
    <row r="949" spans="8:8" x14ac:dyDescent="0.2">
      <c r="H949" s="1"/>
    </row>
    <row r="950" spans="8:8" x14ac:dyDescent="0.2">
      <c r="H950" s="1"/>
    </row>
    <row r="951" spans="8:8" x14ac:dyDescent="0.2">
      <c r="H951" s="1"/>
    </row>
    <row r="952" spans="8:8" x14ac:dyDescent="0.2">
      <c r="H952" s="1"/>
    </row>
    <row r="953" spans="8:8" x14ac:dyDescent="0.2">
      <c r="H953" s="1"/>
    </row>
    <row r="954" spans="8:8" x14ac:dyDescent="0.2">
      <c r="H954" s="1"/>
    </row>
    <row r="955" spans="8:8" x14ac:dyDescent="0.2">
      <c r="H955" s="1"/>
    </row>
    <row r="956" spans="8:8" x14ac:dyDescent="0.2">
      <c r="H956" s="1"/>
    </row>
    <row r="957" spans="8:8" x14ac:dyDescent="0.2">
      <c r="H957" s="1"/>
    </row>
    <row r="958" spans="8:8" x14ac:dyDescent="0.2">
      <c r="H958" s="1"/>
    </row>
    <row r="959" spans="8:8" x14ac:dyDescent="0.2">
      <c r="H959" s="1"/>
    </row>
    <row r="960" spans="8:8" x14ac:dyDescent="0.2">
      <c r="H960" s="1"/>
    </row>
    <row r="961" spans="8:8" x14ac:dyDescent="0.2">
      <c r="H961" s="1"/>
    </row>
    <row r="962" spans="8:8" x14ac:dyDescent="0.2">
      <c r="H962" s="1"/>
    </row>
    <row r="963" spans="8:8" x14ac:dyDescent="0.2">
      <c r="H963" s="1"/>
    </row>
    <row r="964" spans="8:8" x14ac:dyDescent="0.2">
      <c r="H964" s="1"/>
    </row>
    <row r="965" spans="8:8" x14ac:dyDescent="0.2">
      <c r="H965" s="1"/>
    </row>
    <row r="966" spans="8:8" x14ac:dyDescent="0.2">
      <c r="H966" s="1"/>
    </row>
    <row r="967" spans="8:8" x14ac:dyDescent="0.2">
      <c r="H967" s="1"/>
    </row>
    <row r="968" spans="8:8" x14ac:dyDescent="0.2">
      <c r="H968" s="1"/>
    </row>
    <row r="969" spans="8:8" x14ac:dyDescent="0.2">
      <c r="H969" s="1"/>
    </row>
    <row r="970" spans="8:8" x14ac:dyDescent="0.2">
      <c r="H970" s="1"/>
    </row>
    <row r="971" spans="8:8" x14ac:dyDescent="0.2">
      <c r="H971" s="1"/>
    </row>
    <row r="972" spans="8:8" x14ac:dyDescent="0.2">
      <c r="H972" s="1"/>
    </row>
    <row r="973" spans="8:8" x14ac:dyDescent="0.2">
      <c r="H973" s="1"/>
    </row>
    <row r="974" spans="8:8" x14ac:dyDescent="0.2">
      <c r="H974" s="1"/>
    </row>
    <row r="975" spans="8:8" x14ac:dyDescent="0.2">
      <c r="H975" s="1"/>
    </row>
    <row r="976" spans="8:8" x14ac:dyDescent="0.2">
      <c r="H976" s="1"/>
    </row>
    <row r="977" spans="8:8" x14ac:dyDescent="0.2">
      <c r="H977" s="1"/>
    </row>
    <row r="978" spans="8:8" x14ac:dyDescent="0.2">
      <c r="H978" s="1"/>
    </row>
    <row r="979" spans="8:8" x14ac:dyDescent="0.2">
      <c r="H979" s="1"/>
    </row>
    <row r="980" spans="8:8" x14ac:dyDescent="0.2">
      <c r="H980" s="1"/>
    </row>
    <row r="981" spans="8:8" x14ac:dyDescent="0.2">
      <c r="H981" s="1"/>
    </row>
    <row r="982" spans="8:8" x14ac:dyDescent="0.2">
      <c r="H982" s="1"/>
    </row>
    <row r="983" spans="8:8" x14ac:dyDescent="0.2">
      <c r="H983" s="1"/>
    </row>
    <row r="984" spans="8:8" x14ac:dyDescent="0.2">
      <c r="H984" s="1"/>
    </row>
    <row r="985" spans="8:8" x14ac:dyDescent="0.2">
      <c r="H985" s="1"/>
    </row>
    <row r="986" spans="8:8" x14ac:dyDescent="0.2">
      <c r="H986" s="1"/>
    </row>
    <row r="987" spans="8:8" x14ac:dyDescent="0.2">
      <c r="H987" s="1"/>
    </row>
    <row r="988" spans="8:8" x14ac:dyDescent="0.2">
      <c r="H988" s="1"/>
    </row>
    <row r="989" spans="8:8" x14ac:dyDescent="0.2">
      <c r="H989" s="1"/>
    </row>
    <row r="990" spans="8:8" x14ac:dyDescent="0.2">
      <c r="H990" s="1"/>
    </row>
    <row r="991" spans="8:8" x14ac:dyDescent="0.2">
      <c r="H991" s="1"/>
    </row>
    <row r="992" spans="8:8" x14ac:dyDescent="0.2">
      <c r="H992" s="1"/>
    </row>
    <row r="993" spans="8:8" x14ac:dyDescent="0.2">
      <c r="H993" s="1"/>
    </row>
    <row r="994" spans="8:8" x14ac:dyDescent="0.2">
      <c r="H994" s="1"/>
    </row>
    <row r="995" spans="8:8" x14ac:dyDescent="0.2">
      <c r="H995" s="1"/>
    </row>
    <row r="996" spans="8:8" x14ac:dyDescent="0.2">
      <c r="H996" s="1"/>
    </row>
    <row r="997" spans="8:8" x14ac:dyDescent="0.2">
      <c r="H997" s="1"/>
    </row>
    <row r="998" spans="8:8" x14ac:dyDescent="0.2">
      <c r="H998" s="1"/>
    </row>
    <row r="999" spans="8:8" x14ac:dyDescent="0.2">
      <c r="H999" s="1"/>
    </row>
    <row r="1000" spans="8:8" x14ac:dyDescent="0.2">
      <c r="H1000" s="1"/>
    </row>
    <row r="1001" spans="8:8" x14ac:dyDescent="0.2">
      <c r="H1001" s="1"/>
    </row>
    <row r="1002" spans="8:8" x14ac:dyDescent="0.2">
      <c r="H1002" s="1"/>
    </row>
    <row r="1003" spans="8:8" x14ac:dyDescent="0.2">
      <c r="H1003" s="1"/>
    </row>
    <row r="1004" spans="8:8" x14ac:dyDescent="0.2">
      <c r="H1004" s="1"/>
    </row>
    <row r="1005" spans="8:8" x14ac:dyDescent="0.2">
      <c r="H1005" s="1"/>
    </row>
    <row r="1006" spans="8:8" x14ac:dyDescent="0.2">
      <c r="H1006" s="1"/>
    </row>
    <row r="1007" spans="8:8" x14ac:dyDescent="0.2">
      <c r="H1007" s="1"/>
    </row>
    <row r="1008" spans="8:8" x14ac:dyDescent="0.2">
      <c r="H1008" s="1"/>
    </row>
    <row r="1009" spans="8:8" x14ac:dyDescent="0.2">
      <c r="H1009" s="1"/>
    </row>
    <row r="1010" spans="8:8" x14ac:dyDescent="0.2">
      <c r="H1010" s="1"/>
    </row>
    <row r="1011" spans="8:8" x14ac:dyDescent="0.2">
      <c r="H1011" s="1"/>
    </row>
    <row r="1012" spans="8:8" x14ac:dyDescent="0.2">
      <c r="H1012" s="1"/>
    </row>
    <row r="1013" spans="8:8" x14ac:dyDescent="0.2">
      <c r="H1013" s="1"/>
    </row>
    <row r="1014" spans="8:8" x14ac:dyDescent="0.2">
      <c r="H1014" s="1"/>
    </row>
    <row r="1015" spans="8:8" x14ac:dyDescent="0.2">
      <c r="H1015" s="1"/>
    </row>
    <row r="1016" spans="8:8" x14ac:dyDescent="0.2">
      <c r="H1016" s="1"/>
    </row>
    <row r="1017" spans="8:8" x14ac:dyDescent="0.2">
      <c r="H1017" s="1"/>
    </row>
    <row r="1018" spans="8:8" x14ac:dyDescent="0.2">
      <c r="H1018" s="1"/>
    </row>
    <row r="1019" spans="8:8" x14ac:dyDescent="0.2">
      <c r="H1019" s="1"/>
    </row>
    <row r="1020" spans="8:8" x14ac:dyDescent="0.2">
      <c r="H1020" s="1"/>
    </row>
    <row r="1021" spans="8:8" x14ac:dyDescent="0.2">
      <c r="H1021" s="1"/>
    </row>
    <row r="1022" spans="8:8" x14ac:dyDescent="0.2">
      <c r="H1022" s="1"/>
    </row>
    <row r="1023" spans="8:8" x14ac:dyDescent="0.2">
      <c r="H1023" s="1"/>
    </row>
    <row r="1024" spans="8:8" x14ac:dyDescent="0.2">
      <c r="H1024" s="1"/>
    </row>
    <row r="1025" spans="8:8" x14ac:dyDescent="0.2">
      <c r="H1025" s="1"/>
    </row>
    <row r="1026" spans="8:8" x14ac:dyDescent="0.2">
      <c r="H1026" s="1"/>
    </row>
    <row r="1027" spans="8:8" x14ac:dyDescent="0.2">
      <c r="H1027" s="1"/>
    </row>
    <row r="1028" spans="8:8" x14ac:dyDescent="0.2">
      <c r="H1028" s="1"/>
    </row>
    <row r="1029" spans="8:8" x14ac:dyDescent="0.2">
      <c r="H1029" s="1"/>
    </row>
    <row r="1030" spans="8:8" x14ac:dyDescent="0.2">
      <c r="H1030" s="1"/>
    </row>
    <row r="1031" spans="8:8" x14ac:dyDescent="0.2">
      <c r="H1031" s="1"/>
    </row>
    <row r="1032" spans="8:8" x14ac:dyDescent="0.2">
      <c r="H1032" s="1"/>
    </row>
    <row r="1033" spans="8:8" x14ac:dyDescent="0.2">
      <c r="H1033" s="1"/>
    </row>
    <row r="1034" spans="8:8" x14ac:dyDescent="0.2">
      <c r="H1034" s="1"/>
    </row>
    <row r="1035" spans="8:8" x14ac:dyDescent="0.2">
      <c r="H1035" s="1"/>
    </row>
    <row r="1036" spans="8:8" x14ac:dyDescent="0.2">
      <c r="H1036" s="1"/>
    </row>
    <row r="1037" spans="8:8" x14ac:dyDescent="0.2">
      <c r="H1037" s="1"/>
    </row>
    <row r="1038" spans="8:8" x14ac:dyDescent="0.2">
      <c r="H1038" s="1"/>
    </row>
    <row r="1039" spans="8:8" x14ac:dyDescent="0.2">
      <c r="H1039" s="1"/>
    </row>
    <row r="1040" spans="8:8" x14ac:dyDescent="0.2">
      <c r="H1040" s="1"/>
    </row>
    <row r="1041" spans="8:8" x14ac:dyDescent="0.2">
      <c r="H1041" s="1"/>
    </row>
    <row r="1042" spans="8:8" x14ac:dyDescent="0.2">
      <c r="H1042" s="1"/>
    </row>
    <row r="1043" spans="8:8" x14ac:dyDescent="0.2">
      <c r="H1043" s="1"/>
    </row>
    <row r="1044" spans="8:8" x14ac:dyDescent="0.2">
      <c r="H1044" s="1"/>
    </row>
    <row r="1045" spans="8:8" x14ac:dyDescent="0.2">
      <c r="H1045" s="1"/>
    </row>
    <row r="1046" spans="8:8" x14ac:dyDescent="0.2">
      <c r="H1046" s="1"/>
    </row>
    <row r="1047" spans="8:8" x14ac:dyDescent="0.2">
      <c r="H1047" s="1"/>
    </row>
    <row r="1048" spans="8:8" x14ac:dyDescent="0.2">
      <c r="H1048" s="1"/>
    </row>
    <row r="1049" spans="8:8" x14ac:dyDescent="0.2">
      <c r="H1049" s="1"/>
    </row>
    <row r="1050" spans="8:8" x14ac:dyDescent="0.2">
      <c r="H1050" s="1"/>
    </row>
    <row r="1051" spans="8:8" x14ac:dyDescent="0.2">
      <c r="H1051" s="1"/>
    </row>
    <row r="1052" spans="8:8" x14ac:dyDescent="0.2">
      <c r="H1052" s="1"/>
    </row>
    <row r="1053" spans="8:8" x14ac:dyDescent="0.2">
      <c r="H1053" s="1"/>
    </row>
    <row r="1054" spans="8:8" x14ac:dyDescent="0.2">
      <c r="H1054" s="1"/>
    </row>
    <row r="1055" spans="8:8" x14ac:dyDescent="0.2">
      <c r="H1055" s="1"/>
    </row>
    <row r="1056" spans="8:8" x14ac:dyDescent="0.2">
      <c r="H1056" s="1"/>
    </row>
    <row r="1057" spans="8:8" x14ac:dyDescent="0.2">
      <c r="H1057" s="1"/>
    </row>
    <row r="1058" spans="8:8" x14ac:dyDescent="0.2">
      <c r="H1058" s="1"/>
    </row>
    <row r="1059" spans="8:8" x14ac:dyDescent="0.2">
      <c r="H1059" s="1"/>
    </row>
    <row r="1060" spans="8:8" x14ac:dyDescent="0.2">
      <c r="H1060" s="1"/>
    </row>
    <row r="1061" spans="8:8" x14ac:dyDescent="0.2">
      <c r="H1061" s="1"/>
    </row>
    <row r="1062" spans="8:8" x14ac:dyDescent="0.2">
      <c r="H1062" s="1"/>
    </row>
    <row r="1063" spans="8:8" x14ac:dyDescent="0.2">
      <c r="H1063" s="1"/>
    </row>
    <row r="1064" spans="8:8" x14ac:dyDescent="0.2">
      <c r="H1064" s="1"/>
    </row>
    <row r="1065" spans="8:8" x14ac:dyDescent="0.2">
      <c r="H1065" s="1"/>
    </row>
    <row r="1066" spans="8:8" x14ac:dyDescent="0.2">
      <c r="H1066" s="1"/>
    </row>
    <row r="1067" spans="8:8" x14ac:dyDescent="0.2">
      <c r="H1067" s="1"/>
    </row>
    <row r="1068" spans="8:8" x14ac:dyDescent="0.2">
      <c r="H1068" s="1"/>
    </row>
    <row r="1069" spans="8:8" x14ac:dyDescent="0.2">
      <c r="H1069" s="1"/>
    </row>
    <row r="1070" spans="8:8" x14ac:dyDescent="0.2">
      <c r="H1070" s="1"/>
    </row>
    <row r="1071" spans="8:8" x14ac:dyDescent="0.2">
      <c r="H1071" s="1"/>
    </row>
    <row r="1072" spans="8:8" x14ac:dyDescent="0.2">
      <c r="H1072" s="1"/>
    </row>
    <row r="1073" spans="8:8" x14ac:dyDescent="0.2">
      <c r="H1073" s="1"/>
    </row>
    <row r="1074" spans="8:8" x14ac:dyDescent="0.2">
      <c r="H1074" s="1"/>
    </row>
    <row r="1075" spans="8:8" x14ac:dyDescent="0.2">
      <c r="H1075" s="1"/>
    </row>
    <row r="1076" spans="8:8" x14ac:dyDescent="0.2">
      <c r="H1076" s="1"/>
    </row>
    <row r="1077" spans="8:8" x14ac:dyDescent="0.2">
      <c r="H1077" s="1"/>
    </row>
    <row r="1078" spans="8:8" x14ac:dyDescent="0.2">
      <c r="H1078" s="1"/>
    </row>
    <row r="1079" spans="8:8" x14ac:dyDescent="0.2">
      <c r="H1079" s="1"/>
    </row>
    <row r="1080" spans="8:8" x14ac:dyDescent="0.2">
      <c r="H1080" s="1"/>
    </row>
    <row r="1081" spans="8:8" x14ac:dyDescent="0.2">
      <c r="H1081" s="1"/>
    </row>
    <row r="1082" spans="8:8" x14ac:dyDescent="0.2">
      <c r="H1082" s="1"/>
    </row>
    <row r="1083" spans="8:8" x14ac:dyDescent="0.2">
      <c r="H1083" s="1"/>
    </row>
    <row r="1084" spans="8:8" x14ac:dyDescent="0.2">
      <c r="H1084" s="1"/>
    </row>
    <row r="1085" spans="8:8" x14ac:dyDescent="0.2">
      <c r="H1085" s="1"/>
    </row>
    <row r="1086" spans="8:8" x14ac:dyDescent="0.2">
      <c r="H1086" s="1"/>
    </row>
    <row r="1087" spans="8:8" x14ac:dyDescent="0.2">
      <c r="H1087" s="1"/>
    </row>
    <row r="1088" spans="8:8" x14ac:dyDescent="0.2">
      <c r="H1088" s="1"/>
    </row>
    <row r="1089" spans="8:8" x14ac:dyDescent="0.2">
      <c r="H1089" s="1"/>
    </row>
    <row r="1090" spans="8:8" x14ac:dyDescent="0.2">
      <c r="H1090" s="1"/>
    </row>
    <row r="1091" spans="8:8" x14ac:dyDescent="0.2">
      <c r="H1091" s="1"/>
    </row>
    <row r="1092" spans="8:8" x14ac:dyDescent="0.2">
      <c r="H1092" s="1"/>
    </row>
    <row r="1093" spans="8:8" x14ac:dyDescent="0.2">
      <c r="H1093" s="1"/>
    </row>
    <row r="1094" spans="8:8" x14ac:dyDescent="0.2">
      <c r="H1094" s="1"/>
    </row>
    <row r="1095" spans="8:8" x14ac:dyDescent="0.2">
      <c r="H1095" s="1"/>
    </row>
    <row r="1096" spans="8:8" x14ac:dyDescent="0.2">
      <c r="H1096" s="1"/>
    </row>
    <row r="1097" spans="8:8" x14ac:dyDescent="0.2">
      <c r="H1097" s="1"/>
    </row>
    <row r="1098" spans="8:8" x14ac:dyDescent="0.2">
      <c r="H1098" s="1"/>
    </row>
    <row r="1099" spans="8:8" x14ac:dyDescent="0.2">
      <c r="H1099" s="1"/>
    </row>
    <row r="1100" spans="8:8" x14ac:dyDescent="0.2">
      <c r="H1100" s="1"/>
    </row>
    <row r="1101" spans="8:8" x14ac:dyDescent="0.2">
      <c r="H1101" s="1"/>
    </row>
    <row r="1102" spans="8:8" x14ac:dyDescent="0.2">
      <c r="H1102" s="1"/>
    </row>
    <row r="1103" spans="8:8" x14ac:dyDescent="0.2">
      <c r="H1103" s="1"/>
    </row>
    <row r="1104" spans="8:8" x14ac:dyDescent="0.2">
      <c r="H1104" s="1"/>
    </row>
    <row r="1105" spans="8:8" x14ac:dyDescent="0.2">
      <c r="H1105" s="1"/>
    </row>
    <row r="1106" spans="8:8" x14ac:dyDescent="0.2">
      <c r="H1106" s="1"/>
    </row>
    <row r="1107" spans="8:8" x14ac:dyDescent="0.2">
      <c r="H1107" s="1"/>
    </row>
    <row r="1108" spans="8:8" x14ac:dyDescent="0.2">
      <c r="H1108" s="1"/>
    </row>
    <row r="1109" spans="8:8" x14ac:dyDescent="0.2">
      <c r="H1109" s="1"/>
    </row>
    <row r="1110" spans="8:8" x14ac:dyDescent="0.2">
      <c r="H1110" s="1"/>
    </row>
    <row r="1111" spans="8:8" x14ac:dyDescent="0.2">
      <c r="H1111" s="1"/>
    </row>
    <row r="1112" spans="8:8" x14ac:dyDescent="0.2">
      <c r="H1112" s="1"/>
    </row>
    <row r="1113" spans="8:8" x14ac:dyDescent="0.2">
      <c r="H1113" s="1"/>
    </row>
    <row r="1114" spans="8:8" x14ac:dyDescent="0.2">
      <c r="H1114" s="1"/>
    </row>
    <row r="1115" spans="8:8" x14ac:dyDescent="0.2">
      <c r="H1115" s="1"/>
    </row>
    <row r="1116" spans="8:8" x14ac:dyDescent="0.2">
      <c r="H1116" s="1"/>
    </row>
    <row r="1117" spans="8:8" x14ac:dyDescent="0.2">
      <c r="H1117" s="1"/>
    </row>
    <row r="1118" spans="8:8" x14ac:dyDescent="0.2">
      <c r="H1118" s="1"/>
    </row>
    <row r="1119" spans="8:8" x14ac:dyDescent="0.2">
      <c r="H1119" s="1"/>
    </row>
    <row r="1120" spans="8:8" x14ac:dyDescent="0.2">
      <c r="H1120" s="1"/>
    </row>
    <row r="1121" spans="8:8" x14ac:dyDescent="0.2">
      <c r="H1121" s="1"/>
    </row>
    <row r="1122" spans="8:8" x14ac:dyDescent="0.2">
      <c r="H1122" s="1"/>
    </row>
    <row r="1123" spans="8:8" x14ac:dyDescent="0.2">
      <c r="H1123" s="1"/>
    </row>
    <row r="1124" spans="8:8" x14ac:dyDescent="0.2">
      <c r="H1124" s="1"/>
    </row>
    <row r="1125" spans="8:8" x14ac:dyDescent="0.2">
      <c r="H1125" s="1"/>
    </row>
    <row r="1126" spans="8:8" x14ac:dyDescent="0.2">
      <c r="H1126" s="1"/>
    </row>
    <row r="1127" spans="8:8" x14ac:dyDescent="0.2">
      <c r="H1127" s="1"/>
    </row>
    <row r="1128" spans="8:8" x14ac:dyDescent="0.2">
      <c r="H1128" s="1"/>
    </row>
    <row r="1129" spans="8:8" x14ac:dyDescent="0.2">
      <c r="H1129" s="1"/>
    </row>
    <row r="1130" spans="8:8" x14ac:dyDescent="0.2">
      <c r="H1130" s="1"/>
    </row>
    <row r="1131" spans="8:8" x14ac:dyDescent="0.2">
      <c r="H1131" s="1"/>
    </row>
    <row r="1132" spans="8:8" x14ac:dyDescent="0.2">
      <c r="H1132" s="1"/>
    </row>
    <row r="1133" spans="8:8" x14ac:dyDescent="0.2">
      <c r="H1133" s="1"/>
    </row>
    <row r="1134" spans="8:8" x14ac:dyDescent="0.2">
      <c r="H1134" s="1"/>
    </row>
    <row r="1135" spans="8:8" x14ac:dyDescent="0.2">
      <c r="H1135" s="1"/>
    </row>
    <row r="1136" spans="8:8" x14ac:dyDescent="0.2">
      <c r="H1136" s="1"/>
    </row>
    <row r="1137" spans="8:8" x14ac:dyDescent="0.2">
      <c r="H1137" s="1"/>
    </row>
    <row r="1138" spans="8:8" x14ac:dyDescent="0.2">
      <c r="H1138" s="1"/>
    </row>
    <row r="1139" spans="8:8" x14ac:dyDescent="0.2">
      <c r="H1139" s="1"/>
    </row>
    <row r="1140" spans="8:8" x14ac:dyDescent="0.2">
      <c r="H1140" s="1"/>
    </row>
    <row r="1141" spans="8:8" x14ac:dyDescent="0.2">
      <c r="H1141" s="1"/>
    </row>
    <row r="1142" spans="8:8" x14ac:dyDescent="0.2">
      <c r="H1142" s="1"/>
    </row>
    <row r="1143" spans="8:8" x14ac:dyDescent="0.2">
      <c r="H1143" s="1"/>
    </row>
    <row r="1144" spans="8:8" x14ac:dyDescent="0.2">
      <c r="H1144" s="1"/>
    </row>
    <row r="1145" spans="8:8" x14ac:dyDescent="0.2">
      <c r="H1145" s="1"/>
    </row>
    <row r="1146" spans="8:8" x14ac:dyDescent="0.2">
      <c r="H1146" s="1"/>
    </row>
    <row r="1147" spans="8:8" x14ac:dyDescent="0.2">
      <c r="H1147" s="1"/>
    </row>
    <row r="1148" spans="8:8" x14ac:dyDescent="0.2">
      <c r="H1148" s="1"/>
    </row>
    <row r="1149" spans="8:8" x14ac:dyDescent="0.2">
      <c r="H1149" s="1"/>
    </row>
    <row r="1150" spans="8:8" x14ac:dyDescent="0.2">
      <c r="H1150" s="1"/>
    </row>
    <row r="1151" spans="8:8" x14ac:dyDescent="0.2">
      <c r="H1151" s="1"/>
    </row>
    <row r="1152" spans="8:8" x14ac:dyDescent="0.2">
      <c r="H1152" s="1"/>
    </row>
    <row r="1153" spans="8:8" x14ac:dyDescent="0.2">
      <c r="H1153" s="1"/>
    </row>
    <row r="1154" spans="8:8" x14ac:dyDescent="0.2">
      <c r="H1154" s="1"/>
    </row>
    <row r="1155" spans="8:8" x14ac:dyDescent="0.2">
      <c r="H1155" s="1"/>
    </row>
    <row r="1156" spans="8:8" x14ac:dyDescent="0.2">
      <c r="H1156" s="1"/>
    </row>
    <row r="1157" spans="8:8" x14ac:dyDescent="0.2">
      <c r="H1157" s="1"/>
    </row>
    <row r="1158" spans="8:8" x14ac:dyDescent="0.2">
      <c r="H1158" s="1"/>
    </row>
    <row r="1159" spans="8:8" x14ac:dyDescent="0.2">
      <c r="H1159" s="1"/>
    </row>
    <row r="1160" spans="8:8" x14ac:dyDescent="0.2">
      <c r="H1160" s="1"/>
    </row>
    <row r="1161" spans="8:8" x14ac:dyDescent="0.2">
      <c r="H1161" s="1"/>
    </row>
    <row r="1162" spans="8:8" x14ac:dyDescent="0.2">
      <c r="H1162" s="1"/>
    </row>
    <row r="1163" spans="8:8" x14ac:dyDescent="0.2">
      <c r="H1163" s="1"/>
    </row>
    <row r="1164" spans="8:8" x14ac:dyDescent="0.2">
      <c r="H1164" s="1"/>
    </row>
    <row r="1165" spans="8:8" x14ac:dyDescent="0.2">
      <c r="H1165" s="1"/>
    </row>
    <row r="1166" spans="8:8" x14ac:dyDescent="0.2">
      <c r="H1166" s="1"/>
    </row>
    <row r="1167" spans="8:8" x14ac:dyDescent="0.2">
      <c r="H1167" s="1"/>
    </row>
    <row r="1168" spans="8:8" x14ac:dyDescent="0.2">
      <c r="H1168" s="1"/>
    </row>
    <row r="1169" spans="8:8" x14ac:dyDescent="0.2">
      <c r="H1169" s="1"/>
    </row>
    <row r="1170" spans="8:8" x14ac:dyDescent="0.2">
      <c r="H1170" s="1"/>
    </row>
    <row r="1171" spans="8:8" x14ac:dyDescent="0.2">
      <c r="H1171" s="1"/>
    </row>
    <row r="1172" spans="8:8" x14ac:dyDescent="0.2">
      <c r="H1172" s="1"/>
    </row>
    <row r="1173" spans="8:8" x14ac:dyDescent="0.2">
      <c r="H1173" s="1"/>
    </row>
    <row r="1174" spans="8:8" x14ac:dyDescent="0.2">
      <c r="H1174" s="1"/>
    </row>
    <row r="1175" spans="8:8" x14ac:dyDescent="0.2">
      <c r="H1175" s="1"/>
    </row>
    <row r="1176" spans="8:8" x14ac:dyDescent="0.2">
      <c r="H1176" s="1"/>
    </row>
    <row r="1177" spans="8:8" x14ac:dyDescent="0.2">
      <c r="H1177" s="1"/>
    </row>
    <row r="1178" spans="8:8" x14ac:dyDescent="0.2">
      <c r="H1178" s="1"/>
    </row>
    <row r="1179" spans="8:8" x14ac:dyDescent="0.2">
      <c r="H1179" s="1"/>
    </row>
    <row r="1180" spans="8:8" x14ac:dyDescent="0.2">
      <c r="H1180" s="1"/>
    </row>
    <row r="1181" spans="8:8" x14ac:dyDescent="0.2">
      <c r="H1181" s="1"/>
    </row>
    <row r="1182" spans="8:8" x14ac:dyDescent="0.2">
      <c r="H1182" s="1"/>
    </row>
    <row r="1183" spans="8:8" x14ac:dyDescent="0.2">
      <c r="H1183" s="1"/>
    </row>
    <row r="1184" spans="8:8" x14ac:dyDescent="0.2">
      <c r="H1184" s="1"/>
    </row>
    <row r="1185" spans="8:8" x14ac:dyDescent="0.2">
      <c r="H1185" s="1"/>
    </row>
    <row r="1186" spans="8:8" x14ac:dyDescent="0.2">
      <c r="H1186" s="1"/>
    </row>
    <row r="1187" spans="8:8" x14ac:dyDescent="0.2">
      <c r="H1187" s="1"/>
    </row>
    <row r="1188" spans="8:8" x14ac:dyDescent="0.2">
      <c r="H1188" s="1"/>
    </row>
    <row r="1189" spans="8:8" x14ac:dyDescent="0.2">
      <c r="H1189" s="1"/>
    </row>
    <row r="1190" spans="8:8" x14ac:dyDescent="0.2">
      <c r="H1190" s="1"/>
    </row>
    <row r="1191" spans="8:8" x14ac:dyDescent="0.2">
      <c r="H1191" s="1"/>
    </row>
    <row r="1192" spans="8:8" x14ac:dyDescent="0.2">
      <c r="H1192" s="1"/>
    </row>
    <row r="1193" spans="8:8" x14ac:dyDescent="0.2">
      <c r="H1193" s="1"/>
    </row>
    <row r="1194" spans="8:8" x14ac:dyDescent="0.2">
      <c r="H1194" s="1"/>
    </row>
    <row r="1195" spans="8:8" x14ac:dyDescent="0.2">
      <c r="H1195" s="1"/>
    </row>
    <row r="1196" spans="8:8" x14ac:dyDescent="0.2">
      <c r="H1196" s="1"/>
    </row>
    <row r="1197" spans="8:8" x14ac:dyDescent="0.2">
      <c r="H1197" s="1"/>
    </row>
    <row r="1198" spans="8:8" x14ac:dyDescent="0.2">
      <c r="H1198" s="1"/>
    </row>
    <row r="1199" spans="8:8" x14ac:dyDescent="0.2">
      <c r="H1199" s="1"/>
    </row>
    <row r="1200" spans="8:8" x14ac:dyDescent="0.2">
      <c r="H1200" s="1"/>
    </row>
    <row r="1201" spans="8:8" x14ac:dyDescent="0.2">
      <c r="H1201" s="1"/>
    </row>
    <row r="1202" spans="8:8" x14ac:dyDescent="0.2">
      <c r="H1202" s="1"/>
    </row>
    <row r="1203" spans="8:8" x14ac:dyDescent="0.2">
      <c r="H1203" s="1"/>
    </row>
    <row r="1204" spans="8:8" x14ac:dyDescent="0.2">
      <c r="H1204" s="1"/>
    </row>
    <row r="1205" spans="8:8" x14ac:dyDescent="0.2">
      <c r="H1205" s="1"/>
    </row>
    <row r="1206" spans="8:8" x14ac:dyDescent="0.2">
      <c r="H1206" s="1"/>
    </row>
    <row r="1207" spans="8:8" x14ac:dyDescent="0.2">
      <c r="H1207" s="1"/>
    </row>
    <row r="1208" spans="8:8" x14ac:dyDescent="0.2">
      <c r="H1208" s="1"/>
    </row>
  </sheetData>
  <mergeCells count="69">
    <mergeCell ref="B31:E31"/>
    <mergeCell ref="B26:D26"/>
    <mergeCell ref="B28:D28"/>
    <mergeCell ref="B17:E17"/>
    <mergeCell ref="B19:E19"/>
    <mergeCell ref="B21:E21"/>
    <mergeCell ref="A15:I15"/>
    <mergeCell ref="B30:E30"/>
    <mergeCell ref="B29:E29"/>
    <mergeCell ref="B22:E22"/>
    <mergeCell ref="B18:D18"/>
    <mergeCell ref="H16:I16"/>
    <mergeCell ref="F5:I5"/>
    <mergeCell ref="F1:I1"/>
    <mergeCell ref="F2:I2"/>
    <mergeCell ref="F3:I3"/>
    <mergeCell ref="F4:I4"/>
    <mergeCell ref="F8:I8"/>
    <mergeCell ref="F9:I9"/>
    <mergeCell ref="F10:I10"/>
    <mergeCell ref="F11:I11"/>
    <mergeCell ref="F12:I12"/>
    <mergeCell ref="H74:I74"/>
    <mergeCell ref="B68:D68"/>
    <mergeCell ref="B69:D69"/>
    <mergeCell ref="B70:D70"/>
    <mergeCell ref="B71:D71"/>
    <mergeCell ref="A74:B74"/>
    <mergeCell ref="B72:D72"/>
    <mergeCell ref="B23:E23"/>
    <mergeCell ref="B24:E24"/>
    <mergeCell ref="B67:E67"/>
    <mergeCell ref="B55:D55"/>
    <mergeCell ref="B56:D56"/>
    <mergeCell ref="B54:E54"/>
    <mergeCell ref="B65:D65"/>
    <mergeCell ref="B57:D57"/>
    <mergeCell ref="B27:D27"/>
    <mergeCell ref="B25:D25"/>
    <mergeCell ref="B52:E52"/>
    <mergeCell ref="B32:D32"/>
    <mergeCell ref="B46:E46"/>
    <mergeCell ref="B50:E50"/>
    <mergeCell ref="B33:E33"/>
    <mergeCell ref="B34:E34"/>
    <mergeCell ref="B66:D66"/>
    <mergeCell ref="B40:D40"/>
    <mergeCell ref="B36:D36"/>
    <mergeCell ref="B37:D37"/>
    <mergeCell ref="B39:D39"/>
    <mergeCell ref="B62:E62"/>
    <mergeCell ref="B64:E64"/>
    <mergeCell ref="B59:E59"/>
    <mergeCell ref="B60:E60"/>
    <mergeCell ref="B61:E61"/>
    <mergeCell ref="B63:D63"/>
    <mergeCell ref="B58:D58"/>
    <mergeCell ref="B44:E44"/>
    <mergeCell ref="B45:E45"/>
    <mergeCell ref="B47:E47"/>
    <mergeCell ref="B48:E48"/>
    <mergeCell ref="B51:E51"/>
    <mergeCell ref="B53:E53"/>
    <mergeCell ref="B42:D42"/>
    <mergeCell ref="B35:D35"/>
    <mergeCell ref="B38:E38"/>
    <mergeCell ref="B43:D43"/>
    <mergeCell ref="B49:E49"/>
    <mergeCell ref="B41:E41"/>
  </mergeCells>
  <phoneticPr fontId="0" type="noConversion"/>
  <pageMargins left="0.78740157480314965" right="0.39370078740157483" top="0.59055118110236227" bottom="0.59055118110236227" header="0.15748031496062992" footer="0.39370078740157483"/>
  <pageSetup paperSize="9" scale="88" fitToHeight="0" orientation="portrait" horizontalDpi="1200" verticalDpi="120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64"/>
  <sheetViews>
    <sheetView view="pageBreakPreview" zoomScale="60" zoomScaleNormal="70" workbookViewId="0">
      <selection activeCell="C9" sqref="C9:G9"/>
    </sheetView>
  </sheetViews>
  <sheetFormatPr defaultRowHeight="12.75" x14ac:dyDescent="0.2"/>
  <cols>
    <col min="1" max="1" width="5.5703125" customWidth="1"/>
    <col min="2" max="2" width="68" style="76" customWidth="1"/>
    <col min="3" max="3" width="16.140625" customWidth="1"/>
    <col min="4" max="4" width="6.28515625" customWidth="1"/>
    <col min="5" max="5" width="30" customWidth="1"/>
    <col min="6" max="6" width="9.140625" hidden="1" customWidth="1"/>
    <col min="7" max="7" width="0.85546875" hidden="1" customWidth="1"/>
    <col min="8" max="8" width="15.140625" hidden="1" customWidth="1"/>
    <col min="9" max="9" width="9.140625" hidden="1" customWidth="1"/>
    <col min="10" max="10" width="8.42578125" hidden="1" customWidth="1"/>
    <col min="11" max="13" width="9.140625" hidden="1" customWidth="1"/>
    <col min="14" max="14" width="25.85546875" customWidth="1"/>
  </cols>
  <sheetData>
    <row r="2" spans="1:7" ht="21.75" customHeight="1" x14ac:dyDescent="0.2">
      <c r="C2" s="287" t="s">
        <v>670</v>
      </c>
      <c r="D2" s="300"/>
      <c r="E2" s="300"/>
      <c r="F2" s="300"/>
      <c r="G2" s="300"/>
    </row>
    <row r="3" spans="1:7" ht="20.25" customHeight="1" x14ac:dyDescent="0.3">
      <c r="C3" s="281" t="s">
        <v>75</v>
      </c>
      <c r="D3" s="278"/>
      <c r="E3" s="278"/>
      <c r="F3" s="278"/>
      <c r="G3" s="278"/>
    </row>
    <row r="4" spans="1:7" ht="19.5" customHeight="1" x14ac:dyDescent="0.3">
      <c r="C4" s="281" t="s">
        <v>179</v>
      </c>
      <c r="D4" s="278"/>
      <c r="E4" s="278"/>
      <c r="F4" s="278"/>
      <c r="G4" s="278"/>
    </row>
    <row r="5" spans="1:7" ht="22.5" customHeight="1" x14ac:dyDescent="0.3">
      <c r="C5" s="281" t="s">
        <v>367</v>
      </c>
      <c r="D5" s="278"/>
      <c r="E5" s="278"/>
      <c r="F5" s="278"/>
      <c r="G5" s="278"/>
    </row>
    <row r="6" spans="1:7" ht="21" customHeight="1" x14ac:dyDescent="0.3">
      <c r="C6" s="281" t="s">
        <v>76</v>
      </c>
      <c r="D6" s="278"/>
      <c r="E6" s="278"/>
      <c r="F6" s="278"/>
      <c r="G6" s="278"/>
    </row>
    <row r="7" spans="1:7" ht="14.25" customHeight="1" x14ac:dyDescent="0.2"/>
    <row r="9" spans="1:7" ht="21" customHeight="1" x14ac:dyDescent="0.2">
      <c r="C9" s="287" t="s">
        <v>672</v>
      </c>
      <c r="D9" s="300"/>
      <c r="E9" s="300"/>
      <c r="F9" s="300"/>
      <c r="G9" s="300"/>
    </row>
    <row r="10" spans="1:7" ht="21" customHeight="1" x14ac:dyDescent="0.3">
      <c r="C10" s="281" t="s">
        <v>77</v>
      </c>
      <c r="D10" s="278"/>
      <c r="E10" s="278"/>
      <c r="F10" s="278"/>
      <c r="G10" s="278"/>
    </row>
    <row r="11" spans="1:7" ht="21.75" customHeight="1" x14ac:dyDescent="0.3">
      <c r="C11" s="281" t="s">
        <v>179</v>
      </c>
      <c r="D11" s="278"/>
      <c r="E11" s="278"/>
      <c r="F11" s="278"/>
      <c r="G11" s="278"/>
    </row>
    <row r="12" spans="1:7" ht="20.25" customHeight="1" x14ac:dyDescent="0.3">
      <c r="C12" s="281" t="s">
        <v>367</v>
      </c>
      <c r="D12" s="278"/>
      <c r="E12" s="278"/>
      <c r="F12" s="278"/>
      <c r="G12" s="278"/>
    </row>
    <row r="13" spans="1:7" ht="21.75" customHeight="1" x14ac:dyDescent="0.3">
      <c r="C13" s="281" t="s">
        <v>671</v>
      </c>
      <c r="D13" s="278"/>
      <c r="E13" s="278"/>
      <c r="F13" s="278"/>
      <c r="G13" s="278"/>
    </row>
    <row r="15" spans="1:7" ht="18.75" customHeight="1" x14ac:dyDescent="0.3">
      <c r="B15" s="77"/>
      <c r="C15" s="59"/>
      <c r="D15" s="59"/>
      <c r="E15" s="59"/>
    </row>
    <row r="16" spans="1:7" ht="82.5" customHeight="1" x14ac:dyDescent="0.2">
      <c r="A16" s="295" t="s">
        <v>630</v>
      </c>
      <c r="B16" s="295"/>
      <c r="C16" s="295"/>
      <c r="D16" s="295"/>
      <c r="E16" s="295"/>
    </row>
    <row r="17" spans="1:5" ht="18.75" customHeight="1" x14ac:dyDescent="0.3">
      <c r="A17" s="38"/>
      <c r="B17" s="78"/>
      <c r="C17" s="78"/>
      <c r="E17" s="85" t="s">
        <v>150</v>
      </c>
    </row>
    <row r="18" spans="1:5" ht="37.5" x14ac:dyDescent="0.3">
      <c r="A18" s="75" t="s">
        <v>117</v>
      </c>
      <c r="B18" s="21" t="s">
        <v>141</v>
      </c>
      <c r="C18" s="21" t="s">
        <v>95</v>
      </c>
      <c r="D18" s="21" t="s">
        <v>97</v>
      </c>
      <c r="E18" s="21" t="s">
        <v>227</v>
      </c>
    </row>
    <row r="19" spans="1:5" ht="18.75" x14ac:dyDescent="0.3">
      <c r="A19" s="80">
        <v>1</v>
      </c>
      <c r="B19" s="21">
        <v>2</v>
      </c>
      <c r="C19" s="21">
        <v>3</v>
      </c>
      <c r="D19" s="21">
        <v>4</v>
      </c>
      <c r="E19" s="21">
        <v>5</v>
      </c>
    </row>
    <row r="20" spans="1:5" ht="18.75" x14ac:dyDescent="0.3">
      <c r="A20" s="33"/>
      <c r="B20" s="79" t="s">
        <v>119</v>
      </c>
      <c r="C20" s="40"/>
      <c r="D20" s="40"/>
      <c r="E20" s="74">
        <f>E22+E53+E58+E63+E73+E76+E80+E87+E101+E104+E107+E110+E113+E116+E135+E146+E152+E155+E158+E174+E177+E180+E185+E188+E191+E205+E265+E282+E296+E326+E350+E378+E381+E400+E403+E408+E417+E424+E430+E439+E442+E445+E448+E421+E454</f>
        <v>2275930.1822599992</v>
      </c>
    </row>
    <row r="21" spans="1:5" ht="18.75" x14ac:dyDescent="0.3">
      <c r="A21" s="33"/>
      <c r="B21" s="48"/>
      <c r="C21" s="40"/>
      <c r="D21" s="40"/>
      <c r="E21" s="68"/>
    </row>
    <row r="22" spans="1:5" ht="46.5" customHeight="1" x14ac:dyDescent="0.3">
      <c r="A22" s="185" t="s">
        <v>118</v>
      </c>
      <c r="B22" s="186" t="s">
        <v>266</v>
      </c>
      <c r="C22" s="187" t="s">
        <v>385</v>
      </c>
      <c r="D22" s="188"/>
      <c r="E22" s="189">
        <f>E25+E29+E32+E35+E38+E43+E47</f>
        <v>138073.65281</v>
      </c>
    </row>
    <row r="23" spans="1:5" ht="46.5" customHeight="1" x14ac:dyDescent="0.3">
      <c r="A23" s="185"/>
      <c r="B23" s="59" t="s">
        <v>651</v>
      </c>
      <c r="C23" s="32" t="s">
        <v>652</v>
      </c>
      <c r="D23" s="2"/>
      <c r="E23" s="189">
        <f>E24+E29+E32+E35</f>
        <v>86588.83</v>
      </c>
    </row>
    <row r="24" spans="1:5" ht="65.25" customHeight="1" x14ac:dyDescent="0.3">
      <c r="A24" s="185"/>
      <c r="B24" s="59" t="s">
        <v>643</v>
      </c>
      <c r="C24" s="32" t="s">
        <v>653</v>
      </c>
      <c r="D24" s="2"/>
      <c r="E24" s="181">
        <f>E25</f>
        <v>82965.13</v>
      </c>
    </row>
    <row r="25" spans="1:5" ht="47.25" customHeight="1" x14ac:dyDescent="0.3">
      <c r="A25" s="37"/>
      <c r="B25" s="59" t="s">
        <v>195</v>
      </c>
      <c r="C25" s="133" t="s">
        <v>654</v>
      </c>
      <c r="D25" s="32"/>
      <c r="E25" s="129">
        <f>E26+E27+E28</f>
        <v>82965.13</v>
      </c>
    </row>
    <row r="26" spans="1:5" ht="46.5" customHeight="1" x14ac:dyDescent="0.3">
      <c r="A26" s="37"/>
      <c r="B26" s="59" t="s">
        <v>221</v>
      </c>
      <c r="C26" s="133" t="s">
        <v>654</v>
      </c>
      <c r="D26" s="32" t="s">
        <v>180</v>
      </c>
      <c r="E26" s="129">
        <f>Ведомственная!J52</f>
        <v>66388.5</v>
      </c>
    </row>
    <row r="27" spans="1:5" ht="48.75" customHeight="1" x14ac:dyDescent="0.3">
      <c r="A27" s="37"/>
      <c r="B27" s="10" t="s">
        <v>222</v>
      </c>
      <c r="C27" s="133" t="s">
        <v>654</v>
      </c>
      <c r="D27" s="2" t="s">
        <v>181</v>
      </c>
      <c r="E27" s="129">
        <f>Ведомственная!J53</f>
        <v>16436.829999999998</v>
      </c>
    </row>
    <row r="28" spans="1:5" ht="49.5" customHeight="1" x14ac:dyDescent="0.3">
      <c r="A28" s="37"/>
      <c r="B28" s="113" t="s">
        <v>338</v>
      </c>
      <c r="C28" s="133" t="s">
        <v>654</v>
      </c>
      <c r="D28" s="2" t="s">
        <v>182</v>
      </c>
      <c r="E28" s="129">
        <f>Ведомственная!J54</f>
        <v>139.80000000000001</v>
      </c>
    </row>
    <row r="29" spans="1:5" ht="67.5" customHeight="1" x14ac:dyDescent="0.3">
      <c r="A29" s="37"/>
      <c r="B29" s="10" t="s">
        <v>285</v>
      </c>
      <c r="C29" s="32" t="s">
        <v>655</v>
      </c>
      <c r="D29" s="2"/>
      <c r="E29" s="129">
        <f>E30+E31</f>
        <v>506.2</v>
      </c>
    </row>
    <row r="30" spans="1:5" ht="55.5" customHeight="1" x14ac:dyDescent="0.3">
      <c r="A30" s="37"/>
      <c r="B30" s="59" t="s">
        <v>221</v>
      </c>
      <c r="C30" s="32" t="s">
        <v>655</v>
      </c>
      <c r="D30" s="32" t="s">
        <v>180</v>
      </c>
      <c r="E30" s="129">
        <f>Ведомственная!J56</f>
        <v>490.8</v>
      </c>
    </row>
    <row r="31" spans="1:5" ht="49.5" customHeight="1" x14ac:dyDescent="0.3">
      <c r="A31" s="37"/>
      <c r="B31" s="10" t="s">
        <v>222</v>
      </c>
      <c r="C31" s="32" t="s">
        <v>655</v>
      </c>
      <c r="D31" s="32" t="s">
        <v>181</v>
      </c>
      <c r="E31" s="129">
        <f>Ведомственная!J57</f>
        <v>15.4</v>
      </c>
    </row>
    <row r="32" spans="1:5" ht="54" customHeight="1" x14ac:dyDescent="0.3">
      <c r="A32" s="37"/>
      <c r="B32" s="22" t="s">
        <v>162</v>
      </c>
      <c r="C32" s="35" t="s">
        <v>656</v>
      </c>
      <c r="D32" s="8"/>
      <c r="E32" s="129">
        <f>E33+E34</f>
        <v>2106.9</v>
      </c>
    </row>
    <row r="33" spans="1:5" ht="54.75" customHeight="1" x14ac:dyDescent="0.3">
      <c r="A33" s="37"/>
      <c r="B33" s="59" t="s">
        <v>221</v>
      </c>
      <c r="C33" s="35" t="s">
        <v>656</v>
      </c>
      <c r="D33" s="32" t="s">
        <v>180</v>
      </c>
      <c r="E33" s="129">
        <f>Ведомственная!J59</f>
        <v>2013.2</v>
      </c>
    </row>
    <row r="34" spans="1:5" ht="63" customHeight="1" x14ac:dyDescent="0.3">
      <c r="A34" s="37"/>
      <c r="B34" s="10" t="s">
        <v>222</v>
      </c>
      <c r="C34" s="35" t="s">
        <v>656</v>
      </c>
      <c r="D34" s="32" t="s">
        <v>181</v>
      </c>
      <c r="E34" s="129">
        <f>Ведомственная!J60</f>
        <v>93.7</v>
      </c>
    </row>
    <row r="35" spans="1:5" ht="49.5" customHeight="1" x14ac:dyDescent="0.3">
      <c r="A35" s="37"/>
      <c r="B35" s="10" t="s">
        <v>200</v>
      </c>
      <c r="C35" s="35" t="s">
        <v>657</v>
      </c>
      <c r="D35" s="32"/>
      <c r="E35" s="129">
        <f>E36+E37</f>
        <v>1010.6</v>
      </c>
    </row>
    <row r="36" spans="1:5" ht="45.75" customHeight="1" x14ac:dyDescent="0.3">
      <c r="A36" s="37"/>
      <c r="B36" s="59" t="s">
        <v>221</v>
      </c>
      <c r="C36" s="35" t="s">
        <v>657</v>
      </c>
      <c r="D36" s="32" t="s">
        <v>180</v>
      </c>
      <c r="E36" s="129">
        <f>Ведомственная!J62</f>
        <v>982</v>
      </c>
    </row>
    <row r="37" spans="1:5" ht="45.75" customHeight="1" x14ac:dyDescent="0.3">
      <c r="A37" s="37"/>
      <c r="B37" s="10" t="s">
        <v>222</v>
      </c>
      <c r="C37" s="35" t="s">
        <v>657</v>
      </c>
      <c r="D37" s="32" t="s">
        <v>181</v>
      </c>
      <c r="E37" s="129">
        <f>Ведомственная!J63</f>
        <v>28.6</v>
      </c>
    </row>
    <row r="38" spans="1:5" ht="45" customHeight="1" x14ac:dyDescent="0.3">
      <c r="A38" s="37"/>
      <c r="B38" s="10" t="s">
        <v>199</v>
      </c>
      <c r="C38" s="2" t="s">
        <v>417</v>
      </c>
      <c r="D38" s="2"/>
      <c r="E38" s="129">
        <f>E39+E40</f>
        <v>0</v>
      </c>
    </row>
    <row r="39" spans="1:5" ht="45.75" customHeight="1" x14ac:dyDescent="0.3">
      <c r="A39" s="37"/>
      <c r="B39" s="10" t="s">
        <v>222</v>
      </c>
      <c r="C39" s="2" t="s">
        <v>417</v>
      </c>
      <c r="D39" s="2" t="s">
        <v>181</v>
      </c>
      <c r="E39" s="129">
        <f>Ведомственная!J84</f>
        <v>0</v>
      </c>
    </row>
    <row r="40" spans="1:5" ht="48" customHeight="1" x14ac:dyDescent="0.3">
      <c r="A40" s="37"/>
      <c r="B40" s="135" t="s">
        <v>231</v>
      </c>
      <c r="C40" s="2" t="s">
        <v>417</v>
      </c>
      <c r="D40" s="2" t="s">
        <v>230</v>
      </c>
      <c r="E40" s="129">
        <f>Ведомственная!J85</f>
        <v>0</v>
      </c>
    </row>
    <row r="41" spans="1:5" ht="39.75" customHeight="1" x14ac:dyDescent="0.3">
      <c r="A41" s="37"/>
      <c r="B41" s="22" t="s">
        <v>267</v>
      </c>
      <c r="C41" s="99" t="s">
        <v>642</v>
      </c>
      <c r="D41" s="2"/>
      <c r="E41" s="129">
        <f>E43</f>
        <v>40575.622809999993</v>
      </c>
    </row>
    <row r="42" spans="1:5" ht="75" customHeight="1" x14ac:dyDescent="0.3">
      <c r="A42" s="37"/>
      <c r="B42" s="22" t="s">
        <v>644</v>
      </c>
      <c r="C42" s="99" t="s">
        <v>645</v>
      </c>
      <c r="D42" s="2"/>
      <c r="E42" s="129">
        <f>E43</f>
        <v>40575.622809999993</v>
      </c>
    </row>
    <row r="43" spans="1:5" ht="46.5" customHeight="1" x14ac:dyDescent="0.3">
      <c r="A43" s="37"/>
      <c r="B43" s="149" t="s">
        <v>201</v>
      </c>
      <c r="C43" s="99" t="s">
        <v>646</v>
      </c>
      <c r="D43" s="35"/>
      <c r="E43" s="129">
        <f>E44+E45+E46</f>
        <v>40575.622809999993</v>
      </c>
    </row>
    <row r="44" spans="1:5" ht="46.5" customHeight="1" x14ac:dyDescent="0.3">
      <c r="A44" s="37"/>
      <c r="B44" s="59" t="s">
        <v>183</v>
      </c>
      <c r="C44" s="99" t="s">
        <v>646</v>
      </c>
      <c r="D44" s="35" t="s">
        <v>184</v>
      </c>
      <c r="E44" s="129">
        <f>Ведомственная!J89</f>
        <v>12349.8</v>
      </c>
    </row>
    <row r="45" spans="1:5" ht="46.5" customHeight="1" x14ac:dyDescent="0.3">
      <c r="A45" s="37"/>
      <c r="B45" s="10" t="s">
        <v>222</v>
      </c>
      <c r="C45" s="99" t="s">
        <v>646</v>
      </c>
      <c r="D45" s="2" t="s">
        <v>181</v>
      </c>
      <c r="E45" s="129">
        <f>Ведомственная!J90</f>
        <v>27998.222809999999</v>
      </c>
    </row>
    <row r="46" spans="1:5" ht="46.5" customHeight="1" x14ac:dyDescent="0.3">
      <c r="A46" s="37"/>
      <c r="B46" s="113" t="s">
        <v>338</v>
      </c>
      <c r="C46" s="99" t="s">
        <v>646</v>
      </c>
      <c r="D46" s="2" t="s">
        <v>182</v>
      </c>
      <c r="E46" s="129">
        <f>Ведомственная!J91</f>
        <v>227.6</v>
      </c>
    </row>
    <row r="47" spans="1:5" ht="46.5" customHeight="1" x14ac:dyDescent="0.3">
      <c r="A47" s="37"/>
      <c r="B47" s="10" t="s">
        <v>268</v>
      </c>
      <c r="C47" s="133" t="s">
        <v>648</v>
      </c>
      <c r="D47" s="2"/>
      <c r="E47" s="129">
        <f>E49</f>
        <v>10909.2</v>
      </c>
    </row>
    <row r="48" spans="1:5" ht="46.5" customHeight="1" x14ac:dyDescent="0.3">
      <c r="A48" s="37"/>
      <c r="B48" s="10" t="s">
        <v>647</v>
      </c>
      <c r="C48" s="133" t="s">
        <v>649</v>
      </c>
      <c r="D48" s="2"/>
      <c r="E48" s="129">
        <f>E49</f>
        <v>10909.2</v>
      </c>
    </row>
    <row r="49" spans="1:5" ht="46.5" customHeight="1" x14ac:dyDescent="0.3">
      <c r="A49" s="37"/>
      <c r="B49" s="144" t="s">
        <v>201</v>
      </c>
      <c r="C49" s="133" t="s">
        <v>650</v>
      </c>
      <c r="D49" s="2"/>
      <c r="E49" s="129">
        <f>E50+E51+E52</f>
        <v>10909.2</v>
      </c>
    </row>
    <row r="50" spans="1:5" ht="46.5" customHeight="1" x14ac:dyDescent="0.3">
      <c r="A50" s="37"/>
      <c r="B50" s="59" t="s">
        <v>183</v>
      </c>
      <c r="C50" s="133" t="s">
        <v>650</v>
      </c>
      <c r="D50" s="2" t="s">
        <v>184</v>
      </c>
      <c r="E50" s="129">
        <f>Ведомственная!J95</f>
        <v>9599</v>
      </c>
    </row>
    <row r="51" spans="1:5" ht="46.5" customHeight="1" x14ac:dyDescent="0.3">
      <c r="A51" s="37"/>
      <c r="B51" s="10" t="s">
        <v>222</v>
      </c>
      <c r="C51" s="133" t="s">
        <v>650</v>
      </c>
      <c r="D51" s="2" t="s">
        <v>181</v>
      </c>
      <c r="E51" s="129">
        <f>Ведомственная!J96</f>
        <v>1306.7</v>
      </c>
    </row>
    <row r="52" spans="1:5" ht="46.5" customHeight="1" x14ac:dyDescent="0.3">
      <c r="A52" s="37"/>
      <c r="B52" s="113" t="s">
        <v>338</v>
      </c>
      <c r="C52" s="133" t="s">
        <v>650</v>
      </c>
      <c r="D52" s="99" t="s">
        <v>182</v>
      </c>
      <c r="E52" s="129">
        <f>Ведомственная!J97</f>
        <v>3.5</v>
      </c>
    </row>
    <row r="53" spans="1:5" ht="66" customHeight="1" x14ac:dyDescent="0.3">
      <c r="A53" s="190" t="s">
        <v>120</v>
      </c>
      <c r="B53" s="191" t="s">
        <v>384</v>
      </c>
      <c r="C53" s="192" t="s">
        <v>398</v>
      </c>
      <c r="D53" s="187"/>
      <c r="E53" s="193">
        <f>E54+E56</f>
        <v>117.2</v>
      </c>
    </row>
    <row r="54" spans="1:5" ht="70.5" customHeight="1" x14ac:dyDescent="0.3">
      <c r="A54" s="37"/>
      <c r="B54" s="10" t="s">
        <v>412</v>
      </c>
      <c r="C54" s="35" t="s">
        <v>414</v>
      </c>
      <c r="D54" s="32"/>
      <c r="E54" s="129">
        <f>E55</f>
        <v>29</v>
      </c>
    </row>
    <row r="55" spans="1:5" ht="45" customHeight="1" x14ac:dyDescent="0.3">
      <c r="A55" s="37"/>
      <c r="B55" s="10" t="s">
        <v>222</v>
      </c>
      <c r="C55" s="35" t="s">
        <v>414</v>
      </c>
      <c r="D55" s="32" t="s">
        <v>181</v>
      </c>
      <c r="E55" s="129">
        <f>Ведомственная!J66</f>
        <v>29</v>
      </c>
    </row>
    <row r="56" spans="1:5" ht="45" customHeight="1" x14ac:dyDescent="0.3">
      <c r="A56" s="37"/>
      <c r="B56" s="10" t="s">
        <v>413</v>
      </c>
      <c r="C56" s="35" t="s">
        <v>415</v>
      </c>
      <c r="D56" s="32"/>
      <c r="E56" s="129">
        <f>E57</f>
        <v>88.2</v>
      </c>
    </row>
    <row r="57" spans="1:5" ht="45" customHeight="1" x14ac:dyDescent="0.3">
      <c r="A57" s="37"/>
      <c r="B57" s="10" t="s">
        <v>222</v>
      </c>
      <c r="C57" s="35" t="s">
        <v>415</v>
      </c>
      <c r="D57" s="32" t="s">
        <v>181</v>
      </c>
      <c r="E57" s="129">
        <f>Ведомственная!J68+Ведомственная!J393</f>
        <v>88.2</v>
      </c>
    </row>
    <row r="58" spans="1:5" ht="57.75" customHeight="1" x14ac:dyDescent="0.3">
      <c r="A58" s="190" t="s">
        <v>121</v>
      </c>
      <c r="B58" s="194" t="s">
        <v>381</v>
      </c>
      <c r="C58" s="187" t="s">
        <v>396</v>
      </c>
      <c r="D58" s="195"/>
      <c r="E58" s="193">
        <f>E59</f>
        <v>16146.599999999999</v>
      </c>
    </row>
    <row r="59" spans="1:5" ht="45" customHeight="1" x14ac:dyDescent="0.3">
      <c r="A59" s="37"/>
      <c r="B59" s="139" t="s">
        <v>382</v>
      </c>
      <c r="C59" s="32" t="s">
        <v>397</v>
      </c>
      <c r="D59" s="9"/>
      <c r="E59" s="129">
        <f>E60+E61+E62</f>
        <v>16146.599999999999</v>
      </c>
    </row>
    <row r="60" spans="1:5" ht="45" customHeight="1" x14ac:dyDescent="0.3">
      <c r="A60" s="37"/>
      <c r="B60" s="59" t="s">
        <v>221</v>
      </c>
      <c r="C60" s="32" t="s">
        <v>510</v>
      </c>
      <c r="D60" s="9" t="s">
        <v>180</v>
      </c>
      <c r="E60" s="129">
        <f>Ведомственная!J355</f>
        <v>15382.4</v>
      </c>
    </row>
    <row r="61" spans="1:5" ht="45" customHeight="1" x14ac:dyDescent="0.3">
      <c r="A61" s="37"/>
      <c r="B61" s="10" t="s">
        <v>222</v>
      </c>
      <c r="C61" s="32" t="s">
        <v>510</v>
      </c>
      <c r="D61" s="9" t="s">
        <v>181</v>
      </c>
      <c r="E61" s="129">
        <f>Ведомственная!J356</f>
        <v>743.4</v>
      </c>
    </row>
    <row r="62" spans="1:5" ht="45" customHeight="1" x14ac:dyDescent="0.3">
      <c r="A62" s="37"/>
      <c r="B62" s="113" t="s">
        <v>338</v>
      </c>
      <c r="C62" s="32" t="s">
        <v>510</v>
      </c>
      <c r="D62" s="9" t="s">
        <v>182</v>
      </c>
      <c r="E62" s="129">
        <f>Ведомственная!J357</f>
        <v>20.8</v>
      </c>
    </row>
    <row r="63" spans="1:5" ht="101.25" customHeight="1" x14ac:dyDescent="0.3">
      <c r="A63" s="190" t="s">
        <v>122</v>
      </c>
      <c r="B63" s="196" t="s">
        <v>394</v>
      </c>
      <c r="C63" s="188" t="s">
        <v>393</v>
      </c>
      <c r="D63" s="188"/>
      <c r="E63" s="193">
        <f>E64+E66</f>
        <v>24990.7</v>
      </c>
    </row>
    <row r="64" spans="1:5" ht="78.75" customHeight="1" x14ac:dyDescent="0.3">
      <c r="A64" s="37"/>
      <c r="B64" s="105" t="s">
        <v>395</v>
      </c>
      <c r="C64" s="2" t="s">
        <v>420</v>
      </c>
      <c r="D64" s="2"/>
      <c r="E64" s="129">
        <f>E65</f>
        <v>1684</v>
      </c>
    </row>
    <row r="65" spans="1:18" ht="45" customHeight="1" x14ac:dyDescent="0.3">
      <c r="A65" s="37"/>
      <c r="B65" s="10" t="s">
        <v>222</v>
      </c>
      <c r="C65" s="2" t="s">
        <v>420</v>
      </c>
      <c r="D65" s="32" t="s">
        <v>181</v>
      </c>
      <c r="E65" s="129">
        <f>Ведомственная!J100</f>
        <v>1684</v>
      </c>
    </row>
    <row r="66" spans="1:18" ht="45" customHeight="1" x14ac:dyDescent="0.3">
      <c r="A66" s="37"/>
      <c r="B66" s="10" t="s">
        <v>25</v>
      </c>
      <c r="C66" s="2" t="s">
        <v>26</v>
      </c>
      <c r="D66" s="2"/>
      <c r="E66" s="129">
        <f>E67+E69+E71</f>
        <v>23306.7</v>
      </c>
    </row>
    <row r="67" spans="1:18" ht="93.75" customHeight="1" x14ac:dyDescent="0.3">
      <c r="A67" s="37"/>
      <c r="B67" s="164" t="s">
        <v>39</v>
      </c>
      <c r="C67" s="2" t="s">
        <v>27</v>
      </c>
      <c r="D67" s="2"/>
      <c r="E67" s="129">
        <f>E68</f>
        <v>0</v>
      </c>
    </row>
    <row r="68" spans="1:18" ht="45" customHeight="1" x14ac:dyDescent="0.3">
      <c r="A68" s="37"/>
      <c r="B68" s="10" t="s">
        <v>236</v>
      </c>
      <c r="C68" s="2" t="s">
        <v>27</v>
      </c>
      <c r="D68" s="2" t="s">
        <v>235</v>
      </c>
      <c r="E68" s="129">
        <f>Ведомственная!J238</f>
        <v>0</v>
      </c>
    </row>
    <row r="69" spans="1:18" ht="89.25" customHeight="1" x14ac:dyDescent="0.3">
      <c r="A69" s="37"/>
      <c r="B69" s="164" t="s">
        <v>40</v>
      </c>
      <c r="C69" s="2" t="s">
        <v>28</v>
      </c>
      <c r="D69" s="2"/>
      <c r="E69" s="129">
        <f>E70</f>
        <v>11506.7</v>
      </c>
    </row>
    <row r="70" spans="1:18" ht="45" customHeight="1" x14ac:dyDescent="0.3">
      <c r="A70" s="37"/>
      <c r="B70" s="10" t="s">
        <v>236</v>
      </c>
      <c r="C70" s="2" t="s">
        <v>28</v>
      </c>
      <c r="D70" s="2" t="s">
        <v>235</v>
      </c>
      <c r="E70" s="129">
        <f>Ведомственная!J240</f>
        <v>11506.7</v>
      </c>
    </row>
    <row r="71" spans="1:18" ht="45" customHeight="1" x14ac:dyDescent="0.3">
      <c r="A71" s="37"/>
      <c r="B71" s="10" t="s">
        <v>29</v>
      </c>
      <c r="C71" s="2" t="s">
        <v>30</v>
      </c>
      <c r="D71" s="2"/>
      <c r="E71" s="129">
        <f>E72</f>
        <v>11800</v>
      </c>
    </row>
    <row r="72" spans="1:18" ht="45" customHeight="1" x14ac:dyDescent="0.3">
      <c r="A72" s="37"/>
      <c r="B72" s="10" t="s">
        <v>236</v>
      </c>
      <c r="C72" s="2" t="s">
        <v>30</v>
      </c>
      <c r="D72" s="2" t="s">
        <v>235</v>
      </c>
      <c r="E72" s="129">
        <f>Ведомственная!J242</f>
        <v>11800</v>
      </c>
    </row>
    <row r="73" spans="1:18" ht="64.5" customHeight="1" x14ac:dyDescent="0.3">
      <c r="A73" s="190" t="s">
        <v>123</v>
      </c>
      <c r="B73" s="191" t="s">
        <v>392</v>
      </c>
      <c r="C73" s="188" t="s">
        <v>399</v>
      </c>
      <c r="D73" s="187"/>
      <c r="E73" s="193">
        <f>E74</f>
        <v>2734.0094600000002</v>
      </c>
    </row>
    <row r="74" spans="1:18" ht="96" customHeight="1" x14ac:dyDescent="0.3">
      <c r="A74" s="37"/>
      <c r="B74" s="10" t="s">
        <v>418</v>
      </c>
      <c r="C74" s="2" t="s">
        <v>400</v>
      </c>
      <c r="D74" s="2"/>
      <c r="E74" s="129">
        <f>E75</f>
        <v>2734.0094600000002</v>
      </c>
    </row>
    <row r="75" spans="1:18" ht="50.25" customHeight="1" x14ac:dyDescent="0.3">
      <c r="A75" s="37"/>
      <c r="B75" s="132" t="s">
        <v>222</v>
      </c>
      <c r="C75" s="2" t="s">
        <v>401</v>
      </c>
      <c r="D75" s="2" t="s">
        <v>181</v>
      </c>
      <c r="E75" s="129">
        <f>Ведомственная!J103</f>
        <v>2734.0094600000002</v>
      </c>
    </row>
    <row r="76" spans="1:18" ht="69.75" customHeight="1" x14ac:dyDescent="0.3">
      <c r="A76" s="190" t="s">
        <v>124</v>
      </c>
      <c r="B76" s="191" t="s">
        <v>269</v>
      </c>
      <c r="C76" s="188" t="s">
        <v>402</v>
      </c>
      <c r="D76" s="188"/>
      <c r="E76" s="193">
        <f>E77</f>
        <v>8282.2999999999993</v>
      </c>
      <c r="R76" s="87"/>
    </row>
    <row r="77" spans="1:18" ht="72.75" customHeight="1" x14ac:dyDescent="0.3">
      <c r="A77" s="165"/>
      <c r="B77" s="182" t="s">
        <v>425</v>
      </c>
      <c r="C77" s="99" t="s">
        <v>424</v>
      </c>
      <c r="D77" s="99"/>
      <c r="E77" s="197">
        <f>E78</f>
        <v>8282.2999999999993</v>
      </c>
    </row>
    <row r="78" spans="1:18" ht="49.5" customHeight="1" x14ac:dyDescent="0.3">
      <c r="A78" s="165"/>
      <c r="B78" s="182" t="s">
        <v>294</v>
      </c>
      <c r="C78" s="99" t="s">
        <v>424</v>
      </c>
      <c r="D78" s="99"/>
      <c r="E78" s="197">
        <f>E79</f>
        <v>8282.2999999999993</v>
      </c>
    </row>
    <row r="79" spans="1:18" ht="43.5" customHeight="1" x14ac:dyDescent="0.3">
      <c r="A79" s="165"/>
      <c r="B79" s="132" t="s">
        <v>222</v>
      </c>
      <c r="C79" s="99" t="s">
        <v>424</v>
      </c>
      <c r="D79" s="99" t="s">
        <v>181</v>
      </c>
      <c r="E79" s="197">
        <f>Ведомственная!J106+Ведомственная!J360</f>
        <v>8282.2999999999993</v>
      </c>
    </row>
    <row r="80" spans="1:18" ht="82.5" customHeight="1" x14ac:dyDescent="0.3">
      <c r="A80" s="190" t="s">
        <v>125</v>
      </c>
      <c r="B80" s="198" t="s">
        <v>286</v>
      </c>
      <c r="C80" s="188" t="s">
        <v>403</v>
      </c>
      <c r="D80" s="188"/>
      <c r="E80" s="193">
        <f>E81+E84</f>
        <v>1057.7</v>
      </c>
    </row>
    <row r="81" spans="1:5" ht="69.75" customHeight="1" x14ac:dyDescent="0.3">
      <c r="A81" s="143"/>
      <c r="B81" s="135" t="s">
        <v>287</v>
      </c>
      <c r="C81" s="2" t="s">
        <v>404</v>
      </c>
      <c r="D81" s="2"/>
      <c r="E81" s="129">
        <f>E82</f>
        <v>1057.7</v>
      </c>
    </row>
    <row r="82" spans="1:5" ht="82.5" customHeight="1" x14ac:dyDescent="0.3">
      <c r="A82" s="143"/>
      <c r="B82" s="135" t="s">
        <v>288</v>
      </c>
      <c r="C82" s="2" t="s">
        <v>404</v>
      </c>
      <c r="D82" s="2"/>
      <c r="E82" s="129">
        <f>E83</f>
        <v>1057.7</v>
      </c>
    </row>
    <row r="83" spans="1:5" ht="46.5" customHeight="1" x14ac:dyDescent="0.3">
      <c r="A83" s="143"/>
      <c r="B83" s="10" t="s">
        <v>222</v>
      </c>
      <c r="C83" s="2" t="s">
        <v>404</v>
      </c>
      <c r="D83" s="2" t="s">
        <v>181</v>
      </c>
      <c r="E83" s="129">
        <f>Ведомственная!J110</f>
        <v>1057.7</v>
      </c>
    </row>
    <row r="84" spans="1:5" ht="48" customHeight="1" x14ac:dyDescent="0.3">
      <c r="A84" s="143"/>
      <c r="B84" s="10" t="s">
        <v>289</v>
      </c>
      <c r="C84" s="2" t="s">
        <v>407</v>
      </c>
      <c r="D84" s="8"/>
      <c r="E84" s="129">
        <f>E85</f>
        <v>0</v>
      </c>
    </row>
    <row r="85" spans="1:5" ht="46.5" customHeight="1" x14ac:dyDescent="0.3">
      <c r="A85" s="37"/>
      <c r="B85" s="135" t="s">
        <v>290</v>
      </c>
      <c r="C85" s="2" t="s">
        <v>421</v>
      </c>
      <c r="D85" s="8"/>
      <c r="E85" s="129">
        <f>E86</f>
        <v>0</v>
      </c>
    </row>
    <row r="86" spans="1:5" ht="51" customHeight="1" x14ac:dyDescent="0.3">
      <c r="A86" s="37"/>
      <c r="B86" s="10" t="s">
        <v>222</v>
      </c>
      <c r="C86" s="2" t="s">
        <v>421</v>
      </c>
      <c r="D86" s="8" t="s">
        <v>181</v>
      </c>
      <c r="E86" s="129">
        <f>Ведомственная!J113</f>
        <v>0</v>
      </c>
    </row>
    <row r="87" spans="1:5" ht="62.25" customHeight="1" x14ac:dyDescent="0.3">
      <c r="A87" s="190" t="s">
        <v>126</v>
      </c>
      <c r="B87" s="196" t="s">
        <v>280</v>
      </c>
      <c r="C87" s="188" t="s">
        <v>406</v>
      </c>
      <c r="D87" s="188"/>
      <c r="E87" s="193">
        <f>E88+E95+E98</f>
        <v>17600.965629999999</v>
      </c>
    </row>
    <row r="88" spans="1:5" ht="113.25" customHeight="1" x14ac:dyDescent="0.3">
      <c r="A88" s="37"/>
      <c r="B88" s="14" t="s">
        <v>426</v>
      </c>
      <c r="C88" s="9" t="s">
        <v>427</v>
      </c>
      <c r="D88" s="2"/>
      <c r="E88" s="129">
        <f>E89+E93</f>
        <v>6792.4076999999997</v>
      </c>
    </row>
    <row r="89" spans="1:5" ht="43.5" customHeight="1" x14ac:dyDescent="0.3">
      <c r="A89" s="37"/>
      <c r="B89" s="14" t="s">
        <v>201</v>
      </c>
      <c r="C89" s="8" t="s">
        <v>428</v>
      </c>
      <c r="D89" s="2"/>
      <c r="E89" s="129">
        <f>E90+E91+E92</f>
        <v>6666.4076999999997</v>
      </c>
    </row>
    <row r="90" spans="1:5" ht="28.5" customHeight="1" x14ac:dyDescent="0.3">
      <c r="A90" s="37"/>
      <c r="B90" s="59" t="s">
        <v>183</v>
      </c>
      <c r="C90" s="8" t="s">
        <v>428</v>
      </c>
      <c r="D90" s="32" t="s">
        <v>184</v>
      </c>
      <c r="E90" s="129">
        <f>Ведомственная!J142</f>
        <v>4805.5</v>
      </c>
    </row>
    <row r="91" spans="1:5" ht="42.75" customHeight="1" x14ac:dyDescent="0.3">
      <c r="A91" s="37"/>
      <c r="B91" s="10" t="s">
        <v>222</v>
      </c>
      <c r="C91" s="8" t="s">
        <v>428</v>
      </c>
      <c r="D91" s="32" t="s">
        <v>181</v>
      </c>
      <c r="E91" s="123">
        <f>Ведомственная!J143</f>
        <v>1855.9077</v>
      </c>
    </row>
    <row r="92" spans="1:5" ht="33" customHeight="1" x14ac:dyDescent="0.3">
      <c r="A92" s="37"/>
      <c r="B92" s="10" t="s">
        <v>338</v>
      </c>
      <c r="C92" s="8" t="s">
        <v>428</v>
      </c>
      <c r="D92" s="32" t="s">
        <v>182</v>
      </c>
      <c r="E92" s="123">
        <f>Ведомственная!J144</f>
        <v>5</v>
      </c>
    </row>
    <row r="93" spans="1:5" ht="87" customHeight="1" x14ac:dyDescent="0.3">
      <c r="A93" s="37"/>
      <c r="B93" s="10" t="s">
        <v>568</v>
      </c>
      <c r="C93" s="8" t="s">
        <v>567</v>
      </c>
      <c r="D93" s="32"/>
      <c r="E93" s="96">
        <f>E94</f>
        <v>126</v>
      </c>
    </row>
    <row r="94" spans="1:5" ht="56.25" customHeight="1" x14ac:dyDescent="0.3">
      <c r="A94" s="37"/>
      <c r="B94" s="10" t="s">
        <v>222</v>
      </c>
      <c r="C94" s="8" t="s">
        <v>567</v>
      </c>
      <c r="D94" s="32" t="s">
        <v>181</v>
      </c>
      <c r="E94" s="93">
        <f>Ведомственная!J146</f>
        <v>126</v>
      </c>
    </row>
    <row r="95" spans="1:5" ht="65.25" customHeight="1" x14ac:dyDescent="0.3">
      <c r="A95" s="37"/>
      <c r="B95" s="10" t="s">
        <v>430</v>
      </c>
      <c r="C95" s="8" t="s">
        <v>431</v>
      </c>
      <c r="D95" s="32"/>
      <c r="E95" s="129">
        <f>E96</f>
        <v>10798.557930000001</v>
      </c>
    </row>
    <row r="96" spans="1:5" ht="46.5" customHeight="1" x14ac:dyDescent="0.3">
      <c r="A96" s="37"/>
      <c r="B96" s="14" t="s">
        <v>201</v>
      </c>
      <c r="C96" s="8" t="s">
        <v>429</v>
      </c>
      <c r="D96" s="32"/>
      <c r="E96" s="129">
        <f>E97</f>
        <v>10798.557930000001</v>
      </c>
    </row>
    <row r="97" spans="1:5" ht="43.5" customHeight="1" x14ac:dyDescent="0.3">
      <c r="A97" s="37"/>
      <c r="B97" s="135" t="s">
        <v>231</v>
      </c>
      <c r="C97" s="8" t="s">
        <v>429</v>
      </c>
      <c r="D97" s="32" t="s">
        <v>230</v>
      </c>
      <c r="E97" s="129">
        <f>Ведомственная!J149</f>
        <v>10798.557930000001</v>
      </c>
    </row>
    <row r="98" spans="1:5" ht="57.75" customHeight="1" x14ac:dyDescent="0.3">
      <c r="A98" s="37"/>
      <c r="B98" s="10" t="s">
        <v>432</v>
      </c>
      <c r="C98" s="2" t="s">
        <v>433</v>
      </c>
      <c r="D98" s="32"/>
      <c r="E98" s="129">
        <f>E99</f>
        <v>10</v>
      </c>
    </row>
    <row r="99" spans="1:5" ht="66" customHeight="1" x14ac:dyDescent="0.3">
      <c r="A99" s="37"/>
      <c r="B99" s="10" t="s">
        <v>434</v>
      </c>
      <c r="C99" s="8" t="s">
        <v>435</v>
      </c>
      <c r="D99" s="32"/>
      <c r="E99" s="129">
        <f>E100</f>
        <v>10</v>
      </c>
    </row>
    <row r="100" spans="1:5" ht="55.5" customHeight="1" x14ac:dyDescent="0.3">
      <c r="A100" s="37"/>
      <c r="B100" s="10" t="s">
        <v>222</v>
      </c>
      <c r="C100" s="8" t="s">
        <v>435</v>
      </c>
      <c r="D100" s="32" t="s">
        <v>181</v>
      </c>
      <c r="E100" s="129">
        <f>Ведомственная!J154</f>
        <v>10</v>
      </c>
    </row>
    <row r="101" spans="1:5" ht="95.25" customHeight="1" x14ac:dyDescent="0.3">
      <c r="A101" s="190" t="s">
        <v>127</v>
      </c>
      <c r="B101" s="196" t="s">
        <v>405</v>
      </c>
      <c r="C101" s="188" t="s">
        <v>409</v>
      </c>
      <c r="D101" s="187"/>
      <c r="E101" s="193">
        <f>E102</f>
        <v>50</v>
      </c>
    </row>
    <row r="102" spans="1:5" ht="52.5" customHeight="1" x14ac:dyDescent="0.3">
      <c r="A102" s="165"/>
      <c r="B102" s="182" t="s">
        <v>436</v>
      </c>
      <c r="C102" s="99" t="s">
        <v>437</v>
      </c>
      <c r="D102" s="133"/>
      <c r="E102" s="197">
        <f>E103</f>
        <v>50</v>
      </c>
    </row>
    <row r="103" spans="1:5" ht="45" customHeight="1" x14ac:dyDescent="0.3">
      <c r="A103" s="165"/>
      <c r="B103" s="132" t="s">
        <v>222</v>
      </c>
      <c r="C103" s="99" t="s">
        <v>437</v>
      </c>
      <c r="D103" s="133" t="s">
        <v>181</v>
      </c>
      <c r="E103" s="197">
        <f>Ведомственная!J157</f>
        <v>50</v>
      </c>
    </row>
    <row r="104" spans="1:5" ht="81.75" customHeight="1" x14ac:dyDescent="0.3">
      <c r="A104" s="190" t="s">
        <v>128</v>
      </c>
      <c r="B104" s="198" t="s">
        <v>408</v>
      </c>
      <c r="C104" s="188" t="s">
        <v>411</v>
      </c>
      <c r="D104" s="187"/>
      <c r="E104" s="193">
        <f>E105</f>
        <v>425</v>
      </c>
    </row>
    <row r="105" spans="1:5" ht="52.5" customHeight="1" x14ac:dyDescent="0.3">
      <c r="A105" s="165"/>
      <c r="B105" s="182" t="s">
        <v>281</v>
      </c>
      <c r="C105" s="99" t="s">
        <v>438</v>
      </c>
      <c r="D105" s="133"/>
      <c r="E105" s="197">
        <f>E106</f>
        <v>425</v>
      </c>
    </row>
    <row r="106" spans="1:5" ht="45" customHeight="1" x14ac:dyDescent="0.3">
      <c r="A106" s="165"/>
      <c r="B106" s="132" t="s">
        <v>222</v>
      </c>
      <c r="C106" s="99" t="s">
        <v>438</v>
      </c>
      <c r="D106" s="133" t="s">
        <v>181</v>
      </c>
      <c r="E106" s="197">
        <f>Ведомственная!J160</f>
        <v>425</v>
      </c>
    </row>
    <row r="107" spans="1:5" ht="72.75" customHeight="1" x14ac:dyDescent="0.3">
      <c r="A107" s="190" t="s">
        <v>165</v>
      </c>
      <c r="B107" s="198" t="s">
        <v>410</v>
      </c>
      <c r="C107" s="187" t="s">
        <v>439</v>
      </c>
      <c r="D107" s="187"/>
      <c r="E107" s="193">
        <f>E108</f>
        <v>50</v>
      </c>
    </row>
    <row r="108" spans="1:5" ht="41.25" customHeight="1" x14ac:dyDescent="0.3">
      <c r="A108" s="37"/>
      <c r="B108" s="135" t="s">
        <v>282</v>
      </c>
      <c r="C108" s="32" t="s">
        <v>440</v>
      </c>
      <c r="D108" s="32"/>
      <c r="E108" s="129">
        <f>E109</f>
        <v>50</v>
      </c>
    </row>
    <row r="109" spans="1:5" ht="43.5" customHeight="1" x14ac:dyDescent="0.3">
      <c r="A109" s="37"/>
      <c r="B109" s="10" t="s">
        <v>222</v>
      </c>
      <c r="C109" s="32" t="s">
        <v>440</v>
      </c>
      <c r="D109" s="32" t="s">
        <v>181</v>
      </c>
      <c r="E109" s="129">
        <f>Ведомственная!J163</f>
        <v>50</v>
      </c>
    </row>
    <row r="110" spans="1:5" ht="91.5" customHeight="1" x14ac:dyDescent="0.3">
      <c r="A110" s="190" t="s">
        <v>320</v>
      </c>
      <c r="B110" s="198" t="s">
        <v>442</v>
      </c>
      <c r="C110" s="187" t="s">
        <v>441</v>
      </c>
      <c r="D110" s="187"/>
      <c r="E110" s="199">
        <f>E111</f>
        <v>100</v>
      </c>
    </row>
    <row r="111" spans="1:5" ht="49.5" customHeight="1" x14ac:dyDescent="0.3">
      <c r="A111" s="165"/>
      <c r="B111" s="182" t="s">
        <v>283</v>
      </c>
      <c r="C111" s="133" t="s">
        <v>443</v>
      </c>
      <c r="D111" s="133"/>
      <c r="E111" s="200">
        <f>E112</f>
        <v>100</v>
      </c>
    </row>
    <row r="112" spans="1:5" ht="51" customHeight="1" x14ac:dyDescent="0.3">
      <c r="A112" s="165"/>
      <c r="B112" s="132" t="s">
        <v>222</v>
      </c>
      <c r="C112" s="133" t="s">
        <v>443</v>
      </c>
      <c r="D112" s="133" t="s">
        <v>181</v>
      </c>
      <c r="E112" s="200">
        <f>Ведомственная!J166+Ведомственная!J446+Ведомственная!J606+Ведомственная!J643+Ведомственная!J563</f>
        <v>100</v>
      </c>
    </row>
    <row r="113" spans="1:5" ht="66" customHeight="1" x14ac:dyDescent="0.3">
      <c r="A113" s="185" t="s">
        <v>321</v>
      </c>
      <c r="B113" s="191" t="s">
        <v>444</v>
      </c>
      <c r="C113" s="187" t="s">
        <v>445</v>
      </c>
      <c r="D113" s="187"/>
      <c r="E113" s="199">
        <f>E114</f>
        <v>763.33399999999995</v>
      </c>
    </row>
    <row r="114" spans="1:5" ht="51" customHeight="1" x14ac:dyDescent="0.3">
      <c r="A114" s="165"/>
      <c r="B114" s="182" t="s">
        <v>284</v>
      </c>
      <c r="C114" s="133" t="s">
        <v>446</v>
      </c>
      <c r="D114" s="133"/>
      <c r="E114" s="200">
        <f>E115</f>
        <v>763.33399999999995</v>
      </c>
    </row>
    <row r="115" spans="1:5" ht="51" customHeight="1" x14ac:dyDescent="0.3">
      <c r="A115" s="165"/>
      <c r="B115" s="132" t="s">
        <v>222</v>
      </c>
      <c r="C115" s="133" t="s">
        <v>446</v>
      </c>
      <c r="D115" s="133" t="s">
        <v>181</v>
      </c>
      <c r="E115" s="200">
        <f>Ведомственная!J169</f>
        <v>763.33399999999995</v>
      </c>
    </row>
    <row r="116" spans="1:5" ht="58.5" customHeight="1" x14ac:dyDescent="0.3">
      <c r="A116" s="185" t="s">
        <v>322</v>
      </c>
      <c r="B116" s="196" t="s">
        <v>291</v>
      </c>
      <c r="C116" s="201" t="s">
        <v>447</v>
      </c>
      <c r="D116" s="192"/>
      <c r="E116" s="202">
        <f>E117+E120+E127+E130</f>
        <v>23469</v>
      </c>
    </row>
    <row r="117" spans="1:5" ht="47.25" customHeight="1" x14ac:dyDescent="0.3">
      <c r="A117" s="37"/>
      <c r="B117" s="130" t="s">
        <v>292</v>
      </c>
      <c r="C117" s="34" t="s">
        <v>448</v>
      </c>
      <c r="D117" s="8"/>
      <c r="E117" s="96">
        <f>E118</f>
        <v>520</v>
      </c>
    </row>
    <row r="118" spans="1:5" ht="47.25" customHeight="1" x14ac:dyDescent="0.3">
      <c r="A118" s="37"/>
      <c r="B118" s="135" t="s">
        <v>293</v>
      </c>
      <c r="C118" s="2" t="s">
        <v>449</v>
      </c>
      <c r="D118" s="2"/>
      <c r="E118" s="96">
        <f>E119</f>
        <v>520</v>
      </c>
    </row>
    <row r="119" spans="1:5" ht="47.25" customHeight="1" x14ac:dyDescent="0.3">
      <c r="A119" s="37"/>
      <c r="B119" s="10" t="s">
        <v>222</v>
      </c>
      <c r="C119" s="2" t="s">
        <v>449</v>
      </c>
      <c r="D119" s="2" t="s">
        <v>181</v>
      </c>
      <c r="E119" s="96">
        <f>Ведомственная!J175</f>
        <v>520</v>
      </c>
    </row>
    <row r="120" spans="1:5" ht="47.25" customHeight="1" x14ac:dyDescent="0.3">
      <c r="A120" s="37"/>
      <c r="B120" s="138" t="s">
        <v>450</v>
      </c>
      <c r="C120" s="34" t="s">
        <v>452</v>
      </c>
      <c r="D120" s="8"/>
      <c r="E120" s="96">
        <f>E123+E125+E121</f>
        <v>17024.2</v>
      </c>
    </row>
    <row r="121" spans="1:5" ht="81" customHeight="1" x14ac:dyDescent="0.3">
      <c r="A121" s="37"/>
      <c r="B121" s="138" t="s">
        <v>363</v>
      </c>
      <c r="C121" s="34" t="s">
        <v>51</v>
      </c>
      <c r="D121" s="8"/>
      <c r="E121" s="96">
        <f>E122</f>
        <v>0</v>
      </c>
    </row>
    <row r="122" spans="1:5" ht="75" customHeight="1" x14ac:dyDescent="0.3">
      <c r="A122" s="37"/>
      <c r="B122" s="10" t="s">
        <v>192</v>
      </c>
      <c r="C122" s="34" t="s">
        <v>51</v>
      </c>
      <c r="D122" s="8" t="s">
        <v>189</v>
      </c>
      <c r="E122" s="96">
        <f>Ведомственная!J178</f>
        <v>0</v>
      </c>
    </row>
    <row r="123" spans="1:5" ht="118.5" customHeight="1" x14ac:dyDescent="0.3">
      <c r="A123" s="37"/>
      <c r="B123" s="136" t="s">
        <v>52</v>
      </c>
      <c r="C123" s="34" t="s">
        <v>457</v>
      </c>
      <c r="D123" s="8"/>
      <c r="E123" s="96">
        <f>E124</f>
        <v>10.9</v>
      </c>
    </row>
    <row r="124" spans="1:5" ht="53.25" customHeight="1" x14ac:dyDescent="0.3">
      <c r="A124" s="37"/>
      <c r="B124" s="10" t="s">
        <v>192</v>
      </c>
      <c r="C124" s="34" t="s">
        <v>457</v>
      </c>
      <c r="D124" s="8" t="s">
        <v>189</v>
      </c>
      <c r="E124" s="96">
        <f>Ведомственная!J180</f>
        <v>10.9</v>
      </c>
    </row>
    <row r="125" spans="1:5" ht="167.25" customHeight="1" x14ac:dyDescent="0.3">
      <c r="A125" s="37"/>
      <c r="B125" s="137" t="s">
        <v>345</v>
      </c>
      <c r="C125" s="34" t="s">
        <v>456</v>
      </c>
      <c r="D125" s="8"/>
      <c r="E125" s="96">
        <f>E126</f>
        <v>17013.3</v>
      </c>
    </row>
    <row r="126" spans="1:5" ht="63.75" customHeight="1" x14ac:dyDescent="0.3">
      <c r="A126" s="37"/>
      <c r="B126" s="10" t="s">
        <v>192</v>
      </c>
      <c r="C126" s="34" t="s">
        <v>456</v>
      </c>
      <c r="D126" s="8" t="s">
        <v>189</v>
      </c>
      <c r="E126" s="96">
        <f>Ведомственная!J182</f>
        <v>17013.3</v>
      </c>
    </row>
    <row r="127" spans="1:5" ht="64.5" customHeight="1" x14ac:dyDescent="0.3">
      <c r="A127" s="37"/>
      <c r="B127" s="132" t="s">
        <v>348</v>
      </c>
      <c r="C127" s="34" t="s">
        <v>453</v>
      </c>
      <c r="D127" s="8"/>
      <c r="E127" s="96">
        <f>E128</f>
        <v>373.3</v>
      </c>
    </row>
    <row r="128" spans="1:5" ht="111" customHeight="1" x14ac:dyDescent="0.3">
      <c r="A128" s="37"/>
      <c r="B128" s="10" t="s">
        <v>451</v>
      </c>
      <c r="C128" s="34" t="s">
        <v>455</v>
      </c>
      <c r="D128" s="8"/>
      <c r="E128" s="96">
        <f>E129</f>
        <v>373.3</v>
      </c>
    </row>
    <row r="129" spans="1:5" ht="54" customHeight="1" x14ac:dyDescent="0.3">
      <c r="A129" s="37"/>
      <c r="B129" s="10" t="s">
        <v>222</v>
      </c>
      <c r="C129" s="34" t="s">
        <v>455</v>
      </c>
      <c r="D129" s="8" t="s">
        <v>181</v>
      </c>
      <c r="E129" s="93">
        <f>Ведомственная!J185</f>
        <v>373.3</v>
      </c>
    </row>
    <row r="130" spans="1:5" ht="51.75" customHeight="1" x14ac:dyDescent="0.3">
      <c r="A130" s="37"/>
      <c r="B130" s="130" t="s">
        <v>260</v>
      </c>
      <c r="C130" s="89" t="s">
        <v>454</v>
      </c>
      <c r="D130" s="31"/>
      <c r="E130" s="93">
        <f>E131+E133</f>
        <v>5551.5</v>
      </c>
    </row>
    <row r="131" spans="1:5" ht="70.5" customHeight="1" x14ac:dyDescent="0.3">
      <c r="A131" s="37"/>
      <c r="B131" s="14" t="s">
        <v>201</v>
      </c>
      <c r="C131" s="35" t="s">
        <v>458</v>
      </c>
      <c r="D131" s="31"/>
      <c r="E131" s="93">
        <f>E132</f>
        <v>3156.3</v>
      </c>
    </row>
    <row r="132" spans="1:5" ht="24.75" customHeight="1" x14ac:dyDescent="0.3">
      <c r="A132" s="37"/>
      <c r="B132" s="22" t="s">
        <v>231</v>
      </c>
      <c r="C132" s="35" t="s">
        <v>458</v>
      </c>
      <c r="D132" s="35" t="s">
        <v>230</v>
      </c>
      <c r="E132" s="93">
        <f>Ведомственная!J188</f>
        <v>3156.3</v>
      </c>
    </row>
    <row r="133" spans="1:5" ht="55.5" customHeight="1" x14ac:dyDescent="0.3">
      <c r="A133" s="37"/>
      <c r="B133" s="22" t="s">
        <v>565</v>
      </c>
      <c r="C133" s="35" t="s">
        <v>566</v>
      </c>
      <c r="D133" s="35"/>
      <c r="E133" s="93">
        <f>E134</f>
        <v>2395.1999999999998</v>
      </c>
    </row>
    <row r="134" spans="1:5" ht="63" customHeight="1" x14ac:dyDescent="0.3">
      <c r="A134" s="37"/>
      <c r="B134" s="10" t="s">
        <v>222</v>
      </c>
      <c r="C134" s="35" t="s">
        <v>566</v>
      </c>
      <c r="D134" s="35" t="s">
        <v>181</v>
      </c>
      <c r="E134" s="93">
        <f>Ведомственная!J117</f>
        <v>2395.1999999999998</v>
      </c>
    </row>
    <row r="135" spans="1:5" ht="63" customHeight="1" x14ac:dyDescent="0.3">
      <c r="A135" s="185" t="s">
        <v>323</v>
      </c>
      <c r="B135" s="203" t="s">
        <v>459</v>
      </c>
      <c r="C135" s="188" t="s">
        <v>460</v>
      </c>
      <c r="D135" s="188"/>
      <c r="E135" s="204">
        <f>E136+E140+E143</f>
        <v>2195</v>
      </c>
    </row>
    <row r="136" spans="1:5" ht="63" customHeight="1" x14ac:dyDescent="0.3">
      <c r="A136" s="165"/>
      <c r="B136" s="205" t="s">
        <v>278</v>
      </c>
      <c r="C136" s="99" t="s">
        <v>461</v>
      </c>
      <c r="D136" s="99"/>
      <c r="E136" s="170">
        <f>E137</f>
        <v>828.78174999999999</v>
      </c>
    </row>
    <row r="137" spans="1:5" ht="63" customHeight="1" x14ac:dyDescent="0.3">
      <c r="A137" s="165"/>
      <c r="B137" s="206" t="s">
        <v>295</v>
      </c>
      <c r="C137" s="99" t="s">
        <v>463</v>
      </c>
      <c r="D137" s="99"/>
      <c r="E137" s="170">
        <f>E138+E139</f>
        <v>828.78174999999999</v>
      </c>
    </row>
    <row r="138" spans="1:5" ht="63" customHeight="1" x14ac:dyDescent="0.3">
      <c r="A138" s="165"/>
      <c r="B138" s="124" t="s">
        <v>222</v>
      </c>
      <c r="C138" s="99" t="s">
        <v>463</v>
      </c>
      <c r="D138" s="99" t="s">
        <v>181</v>
      </c>
      <c r="E138" s="170">
        <f>Ведомственная!J198</f>
        <v>663.78174999999999</v>
      </c>
    </row>
    <row r="139" spans="1:5" ht="35.25" customHeight="1" x14ac:dyDescent="0.3">
      <c r="A139" s="165"/>
      <c r="B139" s="142" t="s">
        <v>231</v>
      </c>
      <c r="C139" s="99" t="s">
        <v>463</v>
      </c>
      <c r="D139" s="99" t="s">
        <v>230</v>
      </c>
      <c r="E139" s="170">
        <f>Ведомственная!J512</f>
        <v>165</v>
      </c>
    </row>
    <row r="140" spans="1:5" ht="63" customHeight="1" x14ac:dyDescent="0.3">
      <c r="A140" s="165"/>
      <c r="B140" s="124" t="s">
        <v>296</v>
      </c>
      <c r="C140" s="99" t="s">
        <v>462</v>
      </c>
      <c r="D140" s="99"/>
      <c r="E140" s="170">
        <f>E141</f>
        <v>1366.2182499999999</v>
      </c>
    </row>
    <row r="141" spans="1:5" ht="63" customHeight="1" x14ac:dyDescent="0.3">
      <c r="A141" s="165"/>
      <c r="B141" s="124" t="s">
        <v>297</v>
      </c>
      <c r="C141" s="99" t="s">
        <v>464</v>
      </c>
      <c r="D141" s="99"/>
      <c r="E141" s="170">
        <f>E142</f>
        <v>1366.2182499999999</v>
      </c>
    </row>
    <row r="142" spans="1:5" ht="63" customHeight="1" x14ac:dyDescent="0.3">
      <c r="A142" s="165"/>
      <c r="B142" s="124" t="s">
        <v>222</v>
      </c>
      <c r="C142" s="99" t="s">
        <v>464</v>
      </c>
      <c r="D142" s="99" t="s">
        <v>181</v>
      </c>
      <c r="E142" s="170">
        <f>Ведомственная!J201</f>
        <v>1366.2182499999999</v>
      </c>
    </row>
    <row r="143" spans="1:5" ht="49.5" customHeight="1" x14ac:dyDescent="0.3">
      <c r="A143" s="165"/>
      <c r="B143" s="10" t="s">
        <v>664</v>
      </c>
      <c r="C143" s="35" t="s">
        <v>665</v>
      </c>
      <c r="D143" s="35"/>
      <c r="E143" s="170">
        <f>E144</f>
        <v>0</v>
      </c>
    </row>
    <row r="144" spans="1:5" ht="74.25" customHeight="1" x14ac:dyDescent="0.3">
      <c r="A144" s="165"/>
      <c r="B144" s="10" t="s">
        <v>0</v>
      </c>
      <c r="C144" s="35" t="s">
        <v>1</v>
      </c>
      <c r="D144" s="35"/>
      <c r="E144" s="170">
        <f>E145</f>
        <v>0</v>
      </c>
    </row>
    <row r="145" spans="1:5" ht="63" customHeight="1" x14ac:dyDescent="0.3">
      <c r="A145" s="165"/>
      <c r="B145" s="10" t="s">
        <v>666</v>
      </c>
      <c r="C145" s="35" t="s">
        <v>1</v>
      </c>
      <c r="D145" s="35" t="s">
        <v>189</v>
      </c>
      <c r="E145" s="170">
        <f>Ведомственная!J193</f>
        <v>0</v>
      </c>
    </row>
    <row r="146" spans="1:5" ht="87.75" customHeight="1" x14ac:dyDescent="0.3">
      <c r="A146" s="190" t="s">
        <v>324</v>
      </c>
      <c r="B146" s="203" t="s">
        <v>465</v>
      </c>
      <c r="C146" s="188" t="s">
        <v>466</v>
      </c>
      <c r="D146" s="191"/>
      <c r="E146" s="204">
        <f>E147+E149</f>
        <v>6028.732</v>
      </c>
    </row>
    <row r="147" spans="1:5" ht="87" customHeight="1" x14ac:dyDescent="0.3">
      <c r="A147" s="165"/>
      <c r="B147" s="207" t="s">
        <v>362</v>
      </c>
      <c r="C147" s="132" t="s">
        <v>616</v>
      </c>
      <c r="D147" s="132"/>
      <c r="E147" s="170">
        <f>E148</f>
        <v>1952.8320000000001</v>
      </c>
    </row>
    <row r="148" spans="1:5" ht="56.25" customHeight="1" x14ac:dyDescent="0.3">
      <c r="A148" s="165"/>
      <c r="B148" s="124" t="s">
        <v>222</v>
      </c>
      <c r="C148" s="132" t="s">
        <v>616</v>
      </c>
      <c r="D148" s="132" t="s">
        <v>181</v>
      </c>
      <c r="E148" s="197">
        <f>Ведомственная!J205</f>
        <v>1952.8320000000001</v>
      </c>
    </row>
    <row r="149" spans="1:5" ht="56.25" customHeight="1" x14ac:dyDescent="0.3">
      <c r="A149" s="165"/>
      <c r="B149" s="14" t="s">
        <v>201</v>
      </c>
      <c r="C149" s="35" t="s">
        <v>2</v>
      </c>
      <c r="D149" s="10"/>
      <c r="E149" s="197">
        <f>E150+E151</f>
        <v>4075.9</v>
      </c>
    </row>
    <row r="150" spans="1:5" ht="34.5" customHeight="1" x14ac:dyDescent="0.3">
      <c r="A150" s="165"/>
      <c r="B150" s="149" t="s">
        <v>183</v>
      </c>
      <c r="C150" s="35" t="s">
        <v>2</v>
      </c>
      <c r="D150" s="10" t="s">
        <v>184</v>
      </c>
      <c r="E150" s="197">
        <f>Ведомственная!J207</f>
        <v>3963.37</v>
      </c>
    </row>
    <row r="151" spans="1:5" ht="39" customHeight="1" x14ac:dyDescent="0.3">
      <c r="A151" s="165"/>
      <c r="B151" s="10" t="s">
        <v>222</v>
      </c>
      <c r="C151" s="35" t="s">
        <v>2</v>
      </c>
      <c r="D151" s="10" t="s">
        <v>181</v>
      </c>
      <c r="E151" s="197">
        <f>Ведомственная!J208</f>
        <v>112.53</v>
      </c>
    </row>
    <row r="152" spans="1:5" ht="91.5" customHeight="1" x14ac:dyDescent="0.3">
      <c r="A152" s="190" t="s">
        <v>325</v>
      </c>
      <c r="B152" s="208" t="s">
        <v>467</v>
      </c>
      <c r="C152" s="191" t="s">
        <v>468</v>
      </c>
      <c r="D152" s="191"/>
      <c r="E152" s="193">
        <f>E153</f>
        <v>50</v>
      </c>
    </row>
    <row r="153" spans="1:5" ht="73.5" customHeight="1" x14ac:dyDescent="0.3">
      <c r="A153" s="37"/>
      <c r="B153" s="113" t="s">
        <v>469</v>
      </c>
      <c r="C153" s="10" t="s">
        <v>617</v>
      </c>
      <c r="D153" s="10"/>
      <c r="E153" s="129">
        <f>E154</f>
        <v>50</v>
      </c>
    </row>
    <row r="154" spans="1:5" ht="53.25" customHeight="1" x14ac:dyDescent="0.3">
      <c r="A154" s="37"/>
      <c r="B154" s="113" t="s">
        <v>222</v>
      </c>
      <c r="C154" s="10" t="s">
        <v>617</v>
      </c>
      <c r="D154" s="10" t="s">
        <v>181</v>
      </c>
      <c r="E154" s="96">
        <f>Ведомственная!J211</f>
        <v>50</v>
      </c>
    </row>
    <row r="155" spans="1:5" ht="102" customHeight="1" x14ac:dyDescent="0.3">
      <c r="A155" s="190" t="s">
        <v>326</v>
      </c>
      <c r="B155" s="208" t="s">
        <v>470</v>
      </c>
      <c r="C155" s="191" t="s">
        <v>471</v>
      </c>
      <c r="D155" s="191"/>
      <c r="E155" s="202">
        <f>E156</f>
        <v>1360.8</v>
      </c>
    </row>
    <row r="156" spans="1:5" ht="64.5" customHeight="1" x14ac:dyDescent="0.3">
      <c r="A156" s="165"/>
      <c r="B156" s="124" t="s">
        <v>366</v>
      </c>
      <c r="C156" s="132" t="s">
        <v>618</v>
      </c>
      <c r="D156" s="132"/>
      <c r="E156" s="197">
        <f>E157</f>
        <v>1360.8</v>
      </c>
    </row>
    <row r="157" spans="1:5" ht="53.25" customHeight="1" x14ac:dyDescent="0.3">
      <c r="A157" s="165"/>
      <c r="B157" s="124" t="s">
        <v>222</v>
      </c>
      <c r="C157" s="132" t="s">
        <v>618</v>
      </c>
      <c r="D157" s="132" t="s">
        <v>181</v>
      </c>
      <c r="E157" s="197">
        <f>Ведомственная!J214</f>
        <v>1360.8</v>
      </c>
    </row>
    <row r="158" spans="1:5" ht="55.5" customHeight="1" x14ac:dyDescent="0.3">
      <c r="A158" s="185" t="s">
        <v>327</v>
      </c>
      <c r="B158" s="209" t="s">
        <v>298</v>
      </c>
      <c r="C158" s="210" t="s">
        <v>472</v>
      </c>
      <c r="D158" s="211"/>
      <c r="E158" s="204">
        <f>E159+E162+E166+E169</f>
        <v>24004.83</v>
      </c>
    </row>
    <row r="159" spans="1:5" ht="37.5" customHeight="1" x14ac:dyDescent="0.3">
      <c r="A159" s="42"/>
      <c r="B159" s="126" t="s">
        <v>299</v>
      </c>
      <c r="C159" s="97" t="s">
        <v>473</v>
      </c>
      <c r="D159" s="31"/>
      <c r="E159" s="93">
        <f>E160</f>
        <v>3102.68</v>
      </c>
    </row>
    <row r="160" spans="1:5" ht="37.5" customHeight="1" x14ac:dyDescent="0.3">
      <c r="A160" s="42"/>
      <c r="B160" s="119" t="s">
        <v>474</v>
      </c>
      <c r="C160" s="131" t="s">
        <v>475</v>
      </c>
      <c r="D160" s="31"/>
      <c r="E160" s="93">
        <f>E161</f>
        <v>3102.68</v>
      </c>
    </row>
    <row r="161" spans="1:7" ht="55.5" customHeight="1" x14ac:dyDescent="0.3">
      <c r="A161" s="43"/>
      <c r="B161" s="113" t="s">
        <v>222</v>
      </c>
      <c r="C161" s="131" t="s">
        <v>475</v>
      </c>
      <c r="D161" s="31" t="s">
        <v>181</v>
      </c>
      <c r="E161" s="93">
        <f>Ведомственная!J218</f>
        <v>3102.68</v>
      </c>
    </row>
    <row r="162" spans="1:7" ht="48" customHeight="1" x14ac:dyDescent="0.3">
      <c r="A162" s="43"/>
      <c r="B162" s="115" t="s">
        <v>300</v>
      </c>
      <c r="C162" s="175" t="s">
        <v>477</v>
      </c>
      <c r="D162" s="31"/>
      <c r="E162" s="93">
        <f>E163</f>
        <v>886.25</v>
      </c>
    </row>
    <row r="163" spans="1:7" ht="48" customHeight="1" x14ac:dyDescent="0.3">
      <c r="A163" s="43"/>
      <c r="B163" s="116" t="s">
        <v>301</v>
      </c>
      <c r="C163" s="175" t="s">
        <v>476</v>
      </c>
      <c r="D163" s="31"/>
      <c r="E163" s="93">
        <f>E164+E165</f>
        <v>886.25</v>
      </c>
    </row>
    <row r="164" spans="1:7" ht="48.75" customHeight="1" x14ac:dyDescent="0.3">
      <c r="A164" s="43"/>
      <c r="B164" s="113" t="s">
        <v>222</v>
      </c>
      <c r="C164" s="175" t="s">
        <v>476</v>
      </c>
      <c r="D164" s="31" t="s">
        <v>181</v>
      </c>
      <c r="E164" s="93">
        <f>Ведомственная!J221</f>
        <v>411.25</v>
      </c>
    </row>
    <row r="165" spans="1:7" ht="58.5" customHeight="1" x14ac:dyDescent="0.3">
      <c r="A165" s="43"/>
      <c r="B165" s="10" t="s">
        <v>340</v>
      </c>
      <c r="C165" s="97" t="s">
        <v>476</v>
      </c>
      <c r="D165" s="31" t="s">
        <v>189</v>
      </c>
      <c r="E165" s="93">
        <f>Ведомственная!J222</f>
        <v>475</v>
      </c>
    </row>
    <row r="166" spans="1:7" ht="58.5" customHeight="1" x14ac:dyDescent="0.3">
      <c r="A166" s="43"/>
      <c r="B166" s="126" t="s">
        <v>481</v>
      </c>
      <c r="C166" s="97" t="s">
        <v>482</v>
      </c>
      <c r="D166" s="31"/>
      <c r="E166" s="110">
        <f>E167</f>
        <v>17864.900000000001</v>
      </c>
      <c r="F166" s="97" t="s">
        <v>482</v>
      </c>
      <c r="G166" s="31"/>
    </row>
    <row r="167" spans="1:7" ht="58.5" customHeight="1" x14ac:dyDescent="0.3">
      <c r="A167" s="43"/>
      <c r="B167" s="126" t="s">
        <v>201</v>
      </c>
      <c r="C167" s="97" t="s">
        <v>483</v>
      </c>
      <c r="D167" s="31"/>
      <c r="E167" s="110">
        <f>E168</f>
        <v>17864.900000000001</v>
      </c>
      <c r="F167" s="97" t="s">
        <v>483</v>
      </c>
      <c r="G167" s="31"/>
    </row>
    <row r="168" spans="1:7" ht="58.5" customHeight="1" x14ac:dyDescent="0.3">
      <c r="A168" s="43"/>
      <c r="B168" s="126" t="s">
        <v>231</v>
      </c>
      <c r="C168" s="97" t="s">
        <v>483</v>
      </c>
      <c r="D168" s="31" t="s">
        <v>230</v>
      </c>
      <c r="E168" s="93">
        <f>Ведомственная!J121</f>
        <v>17864.900000000001</v>
      </c>
      <c r="F168" s="97" t="s">
        <v>483</v>
      </c>
      <c r="G168" s="31" t="s">
        <v>230</v>
      </c>
    </row>
    <row r="169" spans="1:7" ht="58.5" customHeight="1" x14ac:dyDescent="0.3">
      <c r="A169" s="43"/>
      <c r="B169" s="149" t="s">
        <v>478</v>
      </c>
      <c r="C169" s="31" t="s">
        <v>479</v>
      </c>
      <c r="D169" s="31"/>
      <c r="E169" s="74">
        <f>E170</f>
        <v>2150.9999999999995</v>
      </c>
      <c r="F169" s="97" t="s">
        <v>479</v>
      </c>
      <c r="G169" s="31"/>
    </row>
    <row r="170" spans="1:7" ht="58.5" customHeight="1" x14ac:dyDescent="0.3">
      <c r="A170" s="43"/>
      <c r="B170" s="149" t="s">
        <v>201</v>
      </c>
      <c r="C170" s="31" t="s">
        <v>480</v>
      </c>
      <c r="D170" s="31"/>
      <c r="E170" s="74">
        <f>E171+E172+E173</f>
        <v>2150.9999999999995</v>
      </c>
      <c r="F170" s="97" t="s">
        <v>480</v>
      </c>
      <c r="G170" s="31"/>
    </row>
    <row r="171" spans="1:7" ht="58.5" customHeight="1" x14ac:dyDescent="0.3">
      <c r="A171" s="43"/>
      <c r="B171" s="149" t="s">
        <v>183</v>
      </c>
      <c r="C171" s="31" t="s">
        <v>480</v>
      </c>
      <c r="D171" s="31" t="s">
        <v>184</v>
      </c>
      <c r="E171" s="68">
        <f>Ведомственная!J124</f>
        <v>2063.1999999999998</v>
      </c>
      <c r="F171" s="97" t="s">
        <v>480</v>
      </c>
      <c r="G171" s="31" t="s">
        <v>184</v>
      </c>
    </row>
    <row r="172" spans="1:7" ht="58.5" customHeight="1" x14ac:dyDescent="0.3">
      <c r="A172" s="43"/>
      <c r="B172" s="10" t="s">
        <v>222</v>
      </c>
      <c r="C172" s="31" t="s">
        <v>480</v>
      </c>
      <c r="D172" s="31" t="s">
        <v>181</v>
      </c>
      <c r="E172" s="68">
        <f>Ведомственная!J125</f>
        <v>87.1</v>
      </c>
      <c r="F172" s="97" t="s">
        <v>480</v>
      </c>
      <c r="G172" s="31" t="s">
        <v>181</v>
      </c>
    </row>
    <row r="173" spans="1:7" ht="58.5" customHeight="1" x14ac:dyDescent="0.3">
      <c r="A173" s="43"/>
      <c r="B173" s="10" t="s">
        <v>338</v>
      </c>
      <c r="C173" s="31" t="s">
        <v>480</v>
      </c>
      <c r="D173" s="31" t="s">
        <v>182</v>
      </c>
      <c r="E173" s="68">
        <f>Ведомственная!J126</f>
        <v>0.7</v>
      </c>
      <c r="F173" s="97" t="s">
        <v>480</v>
      </c>
      <c r="G173" s="31" t="s">
        <v>182</v>
      </c>
    </row>
    <row r="174" spans="1:7" ht="87.75" customHeight="1" x14ac:dyDescent="0.3">
      <c r="A174" s="185" t="s">
        <v>601</v>
      </c>
      <c r="B174" s="212" t="s">
        <v>342</v>
      </c>
      <c r="C174" s="210" t="s">
        <v>484</v>
      </c>
      <c r="D174" s="131"/>
      <c r="E174" s="204">
        <f>E175</f>
        <v>650</v>
      </c>
    </row>
    <row r="175" spans="1:7" ht="49.5" customHeight="1" x14ac:dyDescent="0.3">
      <c r="A175" s="213"/>
      <c r="B175" s="206" t="s">
        <v>212</v>
      </c>
      <c r="C175" s="131" t="s">
        <v>485</v>
      </c>
      <c r="D175" s="131"/>
      <c r="E175" s="170">
        <f>E176</f>
        <v>650</v>
      </c>
    </row>
    <row r="176" spans="1:7" ht="41.25" customHeight="1" x14ac:dyDescent="0.3">
      <c r="A176" s="185"/>
      <c r="B176" s="124" t="s">
        <v>222</v>
      </c>
      <c r="C176" s="131" t="s">
        <v>485</v>
      </c>
      <c r="D176" s="131" t="s">
        <v>181</v>
      </c>
      <c r="E176" s="197">
        <f>Ведомственная!J225</f>
        <v>650</v>
      </c>
    </row>
    <row r="177" spans="1:13" ht="45" customHeight="1" x14ac:dyDescent="0.3">
      <c r="A177" s="190" t="s">
        <v>328</v>
      </c>
      <c r="B177" s="208" t="s">
        <v>344</v>
      </c>
      <c r="C177" s="214" t="s">
        <v>486</v>
      </c>
      <c r="D177" s="214"/>
      <c r="E177" s="202">
        <f>E178</f>
        <v>155</v>
      </c>
    </row>
    <row r="178" spans="1:13" ht="31.5" customHeight="1" x14ac:dyDescent="0.3">
      <c r="A178" s="165"/>
      <c r="B178" s="124" t="s">
        <v>302</v>
      </c>
      <c r="C178" s="131" t="s">
        <v>487</v>
      </c>
      <c r="D178" s="131"/>
      <c r="E178" s="170">
        <f>E179</f>
        <v>155</v>
      </c>
    </row>
    <row r="179" spans="1:13" ht="47.25" customHeight="1" x14ac:dyDescent="0.3">
      <c r="A179" s="165"/>
      <c r="B179" s="124" t="s">
        <v>222</v>
      </c>
      <c r="C179" s="131" t="s">
        <v>487</v>
      </c>
      <c r="D179" s="131" t="s">
        <v>181</v>
      </c>
      <c r="E179" s="170">
        <f>Ведомственная!J228</f>
        <v>155</v>
      </c>
    </row>
    <row r="180" spans="1:13" ht="85.5" customHeight="1" x14ac:dyDescent="0.3">
      <c r="A180" s="185" t="s">
        <v>329</v>
      </c>
      <c r="B180" s="191" t="s">
        <v>492</v>
      </c>
      <c r="C180" s="188" t="s">
        <v>493</v>
      </c>
      <c r="D180" s="211"/>
      <c r="E180" s="204">
        <f>E181</f>
        <v>25835.319360000001</v>
      </c>
      <c r="H180" s="301"/>
      <c r="I180" s="278"/>
      <c r="J180" s="278"/>
      <c r="K180" s="278"/>
      <c r="L180" s="278"/>
      <c r="M180" s="278"/>
    </row>
    <row r="181" spans="1:13" ht="42.75" customHeight="1" x14ac:dyDescent="0.3">
      <c r="A181" s="190"/>
      <c r="B181" s="168" t="s">
        <v>624</v>
      </c>
      <c r="C181" s="99" t="s">
        <v>494</v>
      </c>
      <c r="D181" s="99"/>
      <c r="E181" s="170">
        <f>E182+E184+E183</f>
        <v>25835.319360000001</v>
      </c>
    </row>
    <row r="182" spans="1:13" ht="48" customHeight="1" x14ac:dyDescent="0.3">
      <c r="A182" s="190"/>
      <c r="B182" s="132" t="s">
        <v>222</v>
      </c>
      <c r="C182" s="99" t="s">
        <v>494</v>
      </c>
      <c r="D182" s="99" t="s">
        <v>181</v>
      </c>
      <c r="E182" s="170">
        <f>Ведомственная!J246</f>
        <v>14587.789350000001</v>
      </c>
    </row>
    <row r="183" spans="1:13" ht="48" customHeight="1" x14ac:dyDescent="0.3">
      <c r="A183" s="190"/>
      <c r="B183" s="132" t="s">
        <v>236</v>
      </c>
      <c r="C183" s="99" t="s">
        <v>494</v>
      </c>
      <c r="D183" s="99" t="s">
        <v>235</v>
      </c>
      <c r="E183" s="170">
        <f>Ведомственная!J247</f>
        <v>10459.049999999999</v>
      </c>
    </row>
    <row r="184" spans="1:13" ht="72.75" customHeight="1" x14ac:dyDescent="0.3">
      <c r="A184" s="190"/>
      <c r="B184" s="132" t="s">
        <v>625</v>
      </c>
      <c r="C184" s="99" t="s">
        <v>494</v>
      </c>
      <c r="D184" s="99" t="s">
        <v>189</v>
      </c>
      <c r="E184" s="170">
        <f>Ведомственная!J248</f>
        <v>788.48000999999999</v>
      </c>
    </row>
    <row r="185" spans="1:13" ht="78.75" customHeight="1" x14ac:dyDescent="0.3">
      <c r="A185" s="185" t="s">
        <v>602</v>
      </c>
      <c r="B185" s="191" t="s">
        <v>495</v>
      </c>
      <c r="C185" s="188" t="s">
        <v>496</v>
      </c>
      <c r="D185" s="188"/>
      <c r="E185" s="204">
        <f>E186</f>
        <v>2688.4</v>
      </c>
    </row>
    <row r="186" spans="1:13" ht="44.25" customHeight="1" x14ac:dyDescent="0.3">
      <c r="A186" s="213"/>
      <c r="B186" s="132" t="s">
        <v>497</v>
      </c>
      <c r="C186" s="99" t="s">
        <v>498</v>
      </c>
      <c r="D186" s="99"/>
      <c r="E186" s="170">
        <f>E187</f>
        <v>2688.4</v>
      </c>
    </row>
    <row r="187" spans="1:13" ht="58.5" customHeight="1" x14ac:dyDescent="0.3">
      <c r="A187" s="213"/>
      <c r="B187" s="132" t="s">
        <v>625</v>
      </c>
      <c r="C187" s="99" t="s">
        <v>498</v>
      </c>
      <c r="D187" s="99" t="s">
        <v>189</v>
      </c>
      <c r="E187" s="170">
        <f>Ведомственная!J258</f>
        <v>2688.4</v>
      </c>
    </row>
    <row r="188" spans="1:13" ht="78" customHeight="1" x14ac:dyDescent="0.3">
      <c r="A188" s="185" t="s">
        <v>330</v>
      </c>
      <c r="B188" s="215" t="s">
        <v>597</v>
      </c>
      <c r="C188" s="188" t="s">
        <v>599</v>
      </c>
      <c r="D188" s="216"/>
      <c r="E188" s="204">
        <f>E189</f>
        <v>211.2</v>
      </c>
    </row>
    <row r="189" spans="1:13" ht="35.25" customHeight="1" x14ac:dyDescent="0.3">
      <c r="A189" s="213"/>
      <c r="B189" s="142" t="s">
        <v>598</v>
      </c>
      <c r="C189" s="177" t="s">
        <v>600</v>
      </c>
      <c r="D189" s="177"/>
      <c r="E189" s="170">
        <f>E190</f>
        <v>211.2</v>
      </c>
    </row>
    <row r="190" spans="1:13" ht="30.75" customHeight="1" x14ac:dyDescent="0.3">
      <c r="A190" s="213"/>
      <c r="B190" s="132" t="s">
        <v>236</v>
      </c>
      <c r="C190" s="177" t="s">
        <v>600</v>
      </c>
      <c r="D190" s="177" t="s">
        <v>235</v>
      </c>
      <c r="E190" s="170">
        <f>Ведомственная!J329</f>
        <v>211.2</v>
      </c>
    </row>
    <row r="191" spans="1:13" ht="48" customHeight="1" x14ac:dyDescent="0.3">
      <c r="A191" s="185" t="s">
        <v>331</v>
      </c>
      <c r="B191" s="194" t="s">
        <v>581</v>
      </c>
      <c r="C191" s="187" t="s">
        <v>500</v>
      </c>
      <c r="D191" s="188"/>
      <c r="E191" s="204">
        <f>E192+E197+E202</f>
        <v>19914.099999999999</v>
      </c>
    </row>
    <row r="192" spans="1:13" ht="75" customHeight="1" x14ac:dyDescent="0.3">
      <c r="A192" s="147"/>
      <c r="B192" s="139" t="s">
        <v>582</v>
      </c>
      <c r="C192" s="32" t="s">
        <v>590</v>
      </c>
      <c r="D192" s="2"/>
      <c r="E192" s="93">
        <f>E193</f>
        <v>2194.1000000000004</v>
      </c>
    </row>
    <row r="193" spans="1:5" ht="48" customHeight="1" x14ac:dyDescent="0.3">
      <c r="A193" s="147"/>
      <c r="B193" s="22" t="s">
        <v>195</v>
      </c>
      <c r="C193" s="32" t="s">
        <v>591</v>
      </c>
      <c r="D193" s="9"/>
      <c r="E193" s="93">
        <f>E194+E195+E196</f>
        <v>2194.1000000000004</v>
      </c>
    </row>
    <row r="194" spans="1:5" ht="48" customHeight="1" x14ac:dyDescent="0.3">
      <c r="A194" s="147"/>
      <c r="B194" s="59" t="s">
        <v>221</v>
      </c>
      <c r="C194" s="32" t="s">
        <v>591</v>
      </c>
      <c r="D194" s="9" t="s">
        <v>180</v>
      </c>
      <c r="E194" s="93">
        <f>Ведомственная!J397</f>
        <v>2159.2000000000003</v>
      </c>
    </row>
    <row r="195" spans="1:5" ht="48" customHeight="1" x14ac:dyDescent="0.3">
      <c r="A195" s="147"/>
      <c r="B195" s="10" t="s">
        <v>222</v>
      </c>
      <c r="C195" s="32" t="s">
        <v>591</v>
      </c>
      <c r="D195" s="9" t="s">
        <v>181</v>
      </c>
      <c r="E195" s="93">
        <f>Ведомственная!J398</f>
        <v>33.9</v>
      </c>
    </row>
    <row r="196" spans="1:5" ht="35.25" customHeight="1" x14ac:dyDescent="0.3">
      <c r="A196" s="147"/>
      <c r="B196" s="113" t="s">
        <v>338</v>
      </c>
      <c r="C196" s="32" t="s">
        <v>591</v>
      </c>
      <c r="D196" s="9" t="s">
        <v>182</v>
      </c>
      <c r="E196" s="93">
        <f>Ведомственная!J399</f>
        <v>1</v>
      </c>
    </row>
    <row r="197" spans="1:5" ht="48" customHeight="1" x14ac:dyDescent="0.3">
      <c r="A197" s="147"/>
      <c r="B197" s="113" t="s">
        <v>583</v>
      </c>
      <c r="C197" s="32" t="s">
        <v>592</v>
      </c>
      <c r="D197" s="9"/>
      <c r="E197" s="93">
        <f>E198</f>
        <v>8620</v>
      </c>
    </row>
    <row r="198" spans="1:5" ht="48" customHeight="1" x14ac:dyDescent="0.3">
      <c r="A198" s="147"/>
      <c r="B198" s="113" t="s">
        <v>201</v>
      </c>
      <c r="C198" s="32" t="s">
        <v>593</v>
      </c>
      <c r="D198" s="9"/>
      <c r="E198" s="93">
        <f>E199+E200+E201</f>
        <v>8620</v>
      </c>
    </row>
    <row r="199" spans="1:5" ht="48" customHeight="1" x14ac:dyDescent="0.3">
      <c r="A199" s="147"/>
      <c r="B199" s="126" t="s">
        <v>183</v>
      </c>
      <c r="C199" s="32" t="s">
        <v>593</v>
      </c>
      <c r="D199" s="9" t="s">
        <v>184</v>
      </c>
      <c r="E199" s="93">
        <f>Ведомственная!J402</f>
        <v>7477.8</v>
      </c>
    </row>
    <row r="200" spans="1:5" ht="48" customHeight="1" x14ac:dyDescent="0.3">
      <c r="A200" s="147"/>
      <c r="B200" s="10" t="s">
        <v>222</v>
      </c>
      <c r="C200" s="32" t="s">
        <v>593</v>
      </c>
      <c r="D200" s="9" t="s">
        <v>181</v>
      </c>
      <c r="E200" s="93">
        <f>Ведомственная!J403</f>
        <v>1026.058</v>
      </c>
    </row>
    <row r="201" spans="1:5" ht="36.75" customHeight="1" x14ac:dyDescent="0.3">
      <c r="A201" s="147"/>
      <c r="B201" s="113" t="s">
        <v>338</v>
      </c>
      <c r="C201" s="32" t="s">
        <v>593</v>
      </c>
      <c r="D201" s="9" t="s">
        <v>182</v>
      </c>
      <c r="E201" s="93">
        <f>Ведомственная!J404</f>
        <v>116.142</v>
      </c>
    </row>
    <row r="202" spans="1:5" ht="74.25" customHeight="1" x14ac:dyDescent="0.3">
      <c r="A202" s="147"/>
      <c r="B202" s="4" t="s">
        <v>631</v>
      </c>
      <c r="C202" s="95" t="s">
        <v>594</v>
      </c>
      <c r="D202" s="9"/>
      <c r="E202" s="93">
        <f>E203+E204</f>
        <v>9100</v>
      </c>
    </row>
    <row r="203" spans="1:5" ht="48" customHeight="1" x14ac:dyDescent="0.3">
      <c r="A203" s="147"/>
      <c r="B203" s="10" t="s">
        <v>222</v>
      </c>
      <c r="C203" s="32" t="s">
        <v>595</v>
      </c>
      <c r="D203" s="9" t="s">
        <v>181</v>
      </c>
      <c r="E203" s="93">
        <f>Ведомственная!J409</f>
        <v>800</v>
      </c>
    </row>
    <row r="204" spans="1:5" ht="48" customHeight="1" x14ac:dyDescent="0.3">
      <c r="A204" s="147"/>
      <c r="B204" s="15" t="s">
        <v>236</v>
      </c>
      <c r="C204" s="32" t="s">
        <v>595</v>
      </c>
      <c r="D204" s="9" t="s">
        <v>235</v>
      </c>
      <c r="E204" s="93">
        <f>Ведомственная!J410</f>
        <v>8300</v>
      </c>
    </row>
    <row r="205" spans="1:5" ht="48" customHeight="1" x14ac:dyDescent="0.3">
      <c r="A205" s="185" t="s">
        <v>332</v>
      </c>
      <c r="B205" s="217" t="s">
        <v>317</v>
      </c>
      <c r="C205" s="211" t="s">
        <v>546</v>
      </c>
      <c r="D205" s="211"/>
      <c r="E205" s="204">
        <f>E206+E248+E252</f>
        <v>1498266.5389999999</v>
      </c>
    </row>
    <row r="206" spans="1:5" ht="48" customHeight="1" x14ac:dyDescent="0.3">
      <c r="A206" s="43"/>
      <c r="B206" s="117" t="s">
        <v>270</v>
      </c>
      <c r="C206" s="95" t="s">
        <v>547</v>
      </c>
      <c r="D206" s="95"/>
      <c r="E206" s="93">
        <f>E207+E210+E216+E218+E230+E232+E234+E236+E239+E242+E222+E225+E245+E227+E220</f>
        <v>1430074.6749999998</v>
      </c>
    </row>
    <row r="207" spans="1:5" ht="48" customHeight="1" x14ac:dyDescent="0.3">
      <c r="A207" s="43"/>
      <c r="B207" s="4" t="s">
        <v>201</v>
      </c>
      <c r="C207" s="2" t="s">
        <v>553</v>
      </c>
      <c r="D207" s="2"/>
      <c r="E207" s="93">
        <f>E208+E209</f>
        <v>51868.338739999992</v>
      </c>
    </row>
    <row r="208" spans="1:5" ht="48" customHeight="1" x14ac:dyDescent="0.3">
      <c r="A208" s="43"/>
      <c r="B208" s="15" t="s">
        <v>231</v>
      </c>
      <c r="C208" s="2" t="s">
        <v>553</v>
      </c>
      <c r="D208" s="2" t="s">
        <v>230</v>
      </c>
      <c r="E208" s="93">
        <f>Ведомственная!J450</f>
        <v>44609.638739999995</v>
      </c>
    </row>
    <row r="209" spans="1:5" ht="25.5" customHeight="1" x14ac:dyDescent="0.3">
      <c r="A209" s="43"/>
      <c r="B209" s="4" t="s">
        <v>239</v>
      </c>
      <c r="C209" s="2" t="s">
        <v>553</v>
      </c>
      <c r="D209" s="2" t="s">
        <v>237</v>
      </c>
      <c r="E209" s="93">
        <f>Ведомственная!J451</f>
        <v>7258.7</v>
      </c>
    </row>
    <row r="210" spans="1:5" ht="48" customHeight="1" x14ac:dyDescent="0.3">
      <c r="A210" s="43"/>
      <c r="B210" s="117" t="s">
        <v>310</v>
      </c>
      <c r="C210" s="176" t="s">
        <v>548</v>
      </c>
      <c r="D210" s="95"/>
      <c r="E210" s="93">
        <f>E211+E214+E215+E213+E212</f>
        <v>174175.68400000001</v>
      </c>
    </row>
    <row r="211" spans="1:5" ht="49.5" customHeight="1" x14ac:dyDescent="0.3">
      <c r="A211" s="43"/>
      <c r="B211" s="10" t="s">
        <v>222</v>
      </c>
      <c r="C211" s="176" t="s">
        <v>548</v>
      </c>
      <c r="D211" s="95" t="s">
        <v>181</v>
      </c>
      <c r="E211" s="93">
        <f>Ведомственная!J453+Ведомственная!J516</f>
        <v>737.38215999999989</v>
      </c>
    </row>
    <row r="212" spans="1:5" ht="33" customHeight="1" x14ac:dyDescent="0.3">
      <c r="A212" s="43"/>
      <c r="B212" s="10" t="s">
        <v>62</v>
      </c>
      <c r="C212" s="176" t="s">
        <v>548</v>
      </c>
      <c r="D212" s="95" t="s">
        <v>61</v>
      </c>
      <c r="E212" s="93">
        <f>Ведомственная!J454</f>
        <v>63.584000000000003</v>
      </c>
    </row>
    <row r="213" spans="1:5" ht="49.5" customHeight="1" x14ac:dyDescent="0.3">
      <c r="A213" s="43"/>
      <c r="B213" s="10" t="s">
        <v>236</v>
      </c>
      <c r="C213" s="176" t="s">
        <v>548</v>
      </c>
      <c r="D213" s="95" t="s">
        <v>235</v>
      </c>
      <c r="E213" s="93">
        <f>Ведомственная!J414</f>
        <v>4843.5</v>
      </c>
    </row>
    <row r="214" spans="1:5" ht="45" customHeight="1" x14ac:dyDescent="0.3">
      <c r="A214" s="43"/>
      <c r="B214" s="172" t="s">
        <v>231</v>
      </c>
      <c r="C214" s="176" t="s">
        <v>548</v>
      </c>
      <c r="D214" s="95" t="s">
        <v>230</v>
      </c>
      <c r="E214" s="93">
        <f>Ведомственная!J455+Ведомственная!J431</f>
        <v>163287.19336</v>
      </c>
    </row>
    <row r="215" spans="1:5" ht="31.5" customHeight="1" x14ac:dyDescent="0.3">
      <c r="A215" s="43"/>
      <c r="B215" s="4" t="s">
        <v>238</v>
      </c>
      <c r="C215" s="176" t="s">
        <v>548</v>
      </c>
      <c r="D215" s="95" t="s">
        <v>237</v>
      </c>
      <c r="E215" s="93">
        <f>Ведомственная!J432+Ведомственная!J456</f>
        <v>5244.02448</v>
      </c>
    </row>
    <row r="216" spans="1:5" ht="37.5" customHeight="1" x14ac:dyDescent="0.3">
      <c r="A216" s="43"/>
      <c r="B216" s="4" t="s">
        <v>355</v>
      </c>
      <c r="C216" s="99" t="s">
        <v>549</v>
      </c>
      <c r="D216" s="95"/>
      <c r="E216" s="68">
        <f>E217</f>
        <v>0</v>
      </c>
    </row>
    <row r="217" spans="1:5" ht="28.5" customHeight="1" x14ac:dyDescent="0.3">
      <c r="A217" s="43"/>
      <c r="B217" s="15" t="s">
        <v>231</v>
      </c>
      <c r="C217" s="99" t="s">
        <v>549</v>
      </c>
      <c r="D217" s="95" t="s">
        <v>230</v>
      </c>
      <c r="E217" s="68"/>
    </row>
    <row r="218" spans="1:5" ht="28.5" customHeight="1" x14ac:dyDescent="0.3">
      <c r="A218" s="43"/>
      <c r="B218" s="4" t="s">
        <v>356</v>
      </c>
      <c r="C218" s="99" t="s">
        <v>554</v>
      </c>
      <c r="D218" s="2"/>
      <c r="E218" s="68">
        <f>E219</f>
        <v>0</v>
      </c>
    </row>
    <row r="219" spans="1:5" ht="28.5" customHeight="1" x14ac:dyDescent="0.3">
      <c r="A219" s="43"/>
      <c r="B219" s="15" t="s">
        <v>231</v>
      </c>
      <c r="C219" s="99" t="s">
        <v>554</v>
      </c>
      <c r="D219" s="2" t="s">
        <v>230</v>
      </c>
      <c r="E219" s="68"/>
    </row>
    <row r="220" spans="1:5" ht="42.75" customHeight="1" x14ac:dyDescent="0.3">
      <c r="A220" s="43"/>
      <c r="B220" s="4" t="s">
        <v>60</v>
      </c>
      <c r="C220" s="95" t="s">
        <v>59</v>
      </c>
      <c r="D220" s="2"/>
      <c r="E220" s="68">
        <f>E221</f>
        <v>2260</v>
      </c>
    </row>
    <row r="221" spans="1:5" ht="35.25" customHeight="1" x14ac:dyDescent="0.3">
      <c r="A221" s="43"/>
      <c r="B221" s="172" t="s">
        <v>231</v>
      </c>
      <c r="C221" s="95" t="s">
        <v>59</v>
      </c>
      <c r="D221" s="2" t="s">
        <v>230</v>
      </c>
      <c r="E221" s="68">
        <f>Ведомственная!J434+Ведомственная!J460</f>
        <v>2260</v>
      </c>
    </row>
    <row r="222" spans="1:5" ht="79.5" customHeight="1" x14ac:dyDescent="0.3">
      <c r="A222" s="43"/>
      <c r="B222" s="15" t="s">
        <v>20</v>
      </c>
      <c r="C222" s="2" t="s">
        <v>19</v>
      </c>
      <c r="D222" s="2"/>
      <c r="E222" s="68">
        <f>E223+E224</f>
        <v>5573.2000000000007</v>
      </c>
    </row>
    <row r="223" spans="1:5" ht="28.5" customHeight="1" x14ac:dyDescent="0.3">
      <c r="A223" s="43"/>
      <c r="B223" s="15" t="s">
        <v>231</v>
      </c>
      <c r="C223" s="2" t="s">
        <v>19</v>
      </c>
      <c r="D223" s="2" t="s">
        <v>230</v>
      </c>
      <c r="E223" s="68">
        <f>Ведомственная!J462</f>
        <v>4495.1000000000004</v>
      </c>
    </row>
    <row r="224" spans="1:5" ht="28.5" customHeight="1" x14ac:dyDescent="0.3">
      <c r="A224" s="43"/>
      <c r="B224" s="4" t="s">
        <v>238</v>
      </c>
      <c r="C224" s="2" t="s">
        <v>19</v>
      </c>
      <c r="D224" s="2" t="s">
        <v>237</v>
      </c>
      <c r="E224" s="68">
        <f>Ведомственная!J463</f>
        <v>1078.0999999999999</v>
      </c>
    </row>
    <row r="225" spans="1:5" ht="49.5" customHeight="1" x14ac:dyDescent="0.3">
      <c r="A225" s="43"/>
      <c r="B225" s="15" t="s">
        <v>32</v>
      </c>
      <c r="C225" s="2" t="s">
        <v>31</v>
      </c>
      <c r="D225" s="9"/>
      <c r="E225" s="68">
        <f>E226</f>
        <v>91214.2</v>
      </c>
    </row>
    <row r="226" spans="1:5" ht="28.5" customHeight="1" x14ac:dyDescent="0.3">
      <c r="A226" s="43"/>
      <c r="B226" s="15" t="s">
        <v>236</v>
      </c>
      <c r="C226" s="2" t="s">
        <v>31</v>
      </c>
      <c r="D226" s="9" t="s">
        <v>235</v>
      </c>
      <c r="E226" s="68">
        <f>Ведомственная!J416</f>
        <v>91214.2</v>
      </c>
    </row>
    <row r="227" spans="1:5" ht="47.25" customHeight="1" x14ac:dyDescent="0.3">
      <c r="A227" s="43"/>
      <c r="B227" s="4" t="s">
        <v>48</v>
      </c>
      <c r="C227" s="2" t="s">
        <v>47</v>
      </c>
      <c r="D227" s="2"/>
      <c r="E227" s="68">
        <f>E229+E228</f>
        <v>3012.9</v>
      </c>
    </row>
    <row r="228" spans="1:5" ht="47.25" customHeight="1" x14ac:dyDescent="0.3">
      <c r="A228" s="43"/>
      <c r="B228" s="10" t="s">
        <v>222</v>
      </c>
      <c r="C228" s="2" t="s">
        <v>47</v>
      </c>
      <c r="D228" s="2" t="s">
        <v>181</v>
      </c>
      <c r="E228" s="68">
        <f>Ведомственная!J465</f>
        <v>0</v>
      </c>
    </row>
    <row r="229" spans="1:5" ht="28.5" customHeight="1" x14ac:dyDescent="0.3">
      <c r="A229" s="43"/>
      <c r="B229" s="13" t="s">
        <v>231</v>
      </c>
      <c r="C229" s="2" t="s">
        <v>47</v>
      </c>
      <c r="D229" s="2" t="s">
        <v>230</v>
      </c>
      <c r="E229" s="68">
        <f>Ведомственная!J466+Ведомственная!J518</f>
        <v>3012.9</v>
      </c>
    </row>
    <row r="230" spans="1:5" ht="126" customHeight="1" x14ac:dyDescent="0.3">
      <c r="A230" s="43"/>
      <c r="B230" s="22" t="s">
        <v>276</v>
      </c>
      <c r="C230" s="31" t="s">
        <v>564</v>
      </c>
      <c r="D230" s="31"/>
      <c r="E230" s="68">
        <f>E231</f>
        <v>12808.5</v>
      </c>
    </row>
    <row r="231" spans="1:5" ht="42" customHeight="1" x14ac:dyDescent="0.3">
      <c r="A231" s="43"/>
      <c r="B231" s="120" t="s">
        <v>233</v>
      </c>
      <c r="C231" s="31" t="s">
        <v>564</v>
      </c>
      <c r="D231" s="31" t="s">
        <v>232</v>
      </c>
      <c r="E231" s="68">
        <f>Ведомственная!J536</f>
        <v>12808.5</v>
      </c>
    </row>
    <row r="232" spans="1:5" ht="172.5" customHeight="1" x14ac:dyDescent="0.3">
      <c r="A232" s="43"/>
      <c r="B232" s="22" t="s">
        <v>277</v>
      </c>
      <c r="C232" s="2" t="s">
        <v>559</v>
      </c>
      <c r="D232" s="7"/>
      <c r="E232" s="68">
        <f>E233</f>
        <v>62.5</v>
      </c>
    </row>
    <row r="233" spans="1:5" ht="28.5" customHeight="1" x14ac:dyDescent="0.3">
      <c r="A233" s="43"/>
      <c r="B233" s="13" t="s">
        <v>231</v>
      </c>
      <c r="C233" s="2" t="s">
        <v>559</v>
      </c>
      <c r="D233" s="86" t="s">
        <v>230</v>
      </c>
      <c r="E233" s="68">
        <f>Ведомственная!J468</f>
        <v>62.5</v>
      </c>
    </row>
    <row r="234" spans="1:5" ht="137.25" customHeight="1" x14ac:dyDescent="0.3">
      <c r="A234" s="43"/>
      <c r="B234" s="4" t="s">
        <v>271</v>
      </c>
      <c r="C234" s="2" t="s">
        <v>550</v>
      </c>
      <c r="D234" s="2"/>
      <c r="E234" s="93">
        <f>E235</f>
        <v>5550.4</v>
      </c>
    </row>
    <row r="235" spans="1:5" ht="42" customHeight="1" x14ac:dyDescent="0.3">
      <c r="A235" s="43"/>
      <c r="B235" s="13" t="s">
        <v>231</v>
      </c>
      <c r="C235" s="2" t="s">
        <v>550</v>
      </c>
      <c r="D235" s="2" t="s">
        <v>230</v>
      </c>
      <c r="E235" s="93">
        <f>Ведомственная!J470+Ведомственная!J436</f>
        <v>5550.4</v>
      </c>
    </row>
    <row r="236" spans="1:5" ht="67.5" customHeight="1" x14ac:dyDescent="0.3">
      <c r="A236" s="43"/>
      <c r="B236" s="144" t="s">
        <v>217</v>
      </c>
      <c r="C236" s="2" t="s">
        <v>551</v>
      </c>
      <c r="D236" s="2"/>
      <c r="E236" s="93">
        <f>E237+E238</f>
        <v>885429.5</v>
      </c>
    </row>
    <row r="237" spans="1:5" ht="24" customHeight="1" x14ac:dyDescent="0.3">
      <c r="A237" s="43"/>
      <c r="B237" s="90" t="s">
        <v>231</v>
      </c>
      <c r="C237" s="2" t="s">
        <v>551</v>
      </c>
      <c r="D237" s="97" t="s">
        <v>230</v>
      </c>
      <c r="E237" s="93">
        <f>Ведомственная!J438+Ведомственная!J472</f>
        <v>831861.5</v>
      </c>
    </row>
    <row r="238" spans="1:5" ht="24" customHeight="1" x14ac:dyDescent="0.3">
      <c r="A238" s="43"/>
      <c r="B238" s="4" t="s">
        <v>238</v>
      </c>
      <c r="C238" s="2" t="s">
        <v>551</v>
      </c>
      <c r="D238" s="55" t="s">
        <v>237</v>
      </c>
      <c r="E238" s="93">
        <f>Ведомственная!J473+Ведомственная!J439</f>
        <v>53568</v>
      </c>
    </row>
    <row r="239" spans="1:5" ht="72" customHeight="1" x14ac:dyDescent="0.3">
      <c r="A239" s="43"/>
      <c r="B239" s="144" t="s">
        <v>217</v>
      </c>
      <c r="C239" s="2" t="s">
        <v>552</v>
      </c>
      <c r="D239" s="55"/>
      <c r="E239" s="93">
        <f>E240+E241</f>
        <v>194462.05225999997</v>
      </c>
    </row>
    <row r="240" spans="1:5" ht="24" customHeight="1" x14ac:dyDescent="0.3">
      <c r="A240" s="43"/>
      <c r="B240" s="90" t="s">
        <v>231</v>
      </c>
      <c r="C240" s="2" t="s">
        <v>552</v>
      </c>
      <c r="D240" s="97" t="s">
        <v>230</v>
      </c>
      <c r="E240" s="93">
        <f>Ведомственная!J475+Ведомственная!J441</f>
        <v>180772.84626999998</v>
      </c>
    </row>
    <row r="241" spans="1:5" ht="33.75" customHeight="1" x14ac:dyDescent="0.3">
      <c r="A241" s="43"/>
      <c r="B241" s="4" t="s">
        <v>238</v>
      </c>
      <c r="C241" s="2" t="s">
        <v>552</v>
      </c>
      <c r="D241" s="55" t="s">
        <v>237</v>
      </c>
      <c r="E241" s="93">
        <f>Ведомственная!J442+Ведомственная!J476</f>
        <v>13689.20599</v>
      </c>
    </row>
    <row r="242" spans="1:5" ht="88.5" customHeight="1" x14ac:dyDescent="0.3">
      <c r="A242" s="43"/>
      <c r="B242" s="22" t="s">
        <v>272</v>
      </c>
      <c r="C242" s="31" t="s">
        <v>555</v>
      </c>
      <c r="D242" s="2"/>
      <c r="E242" s="170">
        <f>E243+E244</f>
        <v>2186.9</v>
      </c>
    </row>
    <row r="243" spans="1:5" ht="43.5" customHeight="1" x14ac:dyDescent="0.3">
      <c r="A243" s="43"/>
      <c r="B243" s="15" t="s">
        <v>231</v>
      </c>
      <c r="C243" s="31" t="s">
        <v>555</v>
      </c>
      <c r="D243" s="2" t="s">
        <v>230</v>
      </c>
      <c r="E243" s="93">
        <f>Ведомственная!J478</f>
        <v>2116.9</v>
      </c>
    </row>
    <row r="244" spans="1:5" ht="32.25" customHeight="1" x14ac:dyDescent="0.3">
      <c r="A244" s="43"/>
      <c r="B244" s="4" t="s">
        <v>239</v>
      </c>
      <c r="C244" s="31" t="s">
        <v>555</v>
      </c>
      <c r="D244" s="2" t="s">
        <v>237</v>
      </c>
      <c r="E244" s="93">
        <f>Ведомственная!J479</f>
        <v>70</v>
      </c>
    </row>
    <row r="245" spans="1:5" ht="108" customHeight="1" x14ac:dyDescent="0.3">
      <c r="A245" s="43"/>
      <c r="B245" s="4" t="s">
        <v>42</v>
      </c>
      <c r="C245" s="31" t="s">
        <v>41</v>
      </c>
      <c r="D245" s="2"/>
      <c r="E245" s="93">
        <f>E246+E247</f>
        <v>1470.5</v>
      </c>
    </row>
    <row r="246" spans="1:5" ht="32.25" customHeight="1" x14ac:dyDescent="0.3">
      <c r="A246" s="43"/>
      <c r="B246" s="15" t="s">
        <v>231</v>
      </c>
      <c r="C246" s="31" t="s">
        <v>41</v>
      </c>
      <c r="D246" s="2" t="s">
        <v>230</v>
      </c>
      <c r="E246" s="93">
        <f>Ведомственная!J481</f>
        <v>1090.5820000000001</v>
      </c>
    </row>
    <row r="247" spans="1:5" ht="32.25" customHeight="1" x14ac:dyDescent="0.3">
      <c r="A247" s="43"/>
      <c r="B247" s="4" t="s">
        <v>239</v>
      </c>
      <c r="C247" s="31" t="s">
        <v>41</v>
      </c>
      <c r="D247" s="2" t="s">
        <v>237</v>
      </c>
      <c r="E247" s="93">
        <f>Ведомственная!J482</f>
        <v>379.91800000000001</v>
      </c>
    </row>
    <row r="248" spans="1:5" ht="32.25" customHeight="1" x14ac:dyDescent="0.3">
      <c r="A248" s="43"/>
      <c r="B248" s="117" t="s">
        <v>275</v>
      </c>
      <c r="C248" s="2" t="s">
        <v>561</v>
      </c>
      <c r="D248" s="2"/>
      <c r="E248" s="68">
        <f>E249</f>
        <v>14313</v>
      </c>
    </row>
    <row r="249" spans="1:5" ht="52.5" customHeight="1" x14ac:dyDescent="0.3">
      <c r="A249" s="43"/>
      <c r="B249" s="117" t="s">
        <v>311</v>
      </c>
      <c r="C249" s="99" t="s">
        <v>562</v>
      </c>
      <c r="D249" s="2"/>
      <c r="E249" s="68">
        <f>E250+E251</f>
        <v>14313</v>
      </c>
    </row>
    <row r="250" spans="1:5" ht="32.25" customHeight="1" x14ac:dyDescent="0.3">
      <c r="A250" s="43"/>
      <c r="B250" s="13" t="s">
        <v>231</v>
      </c>
      <c r="C250" s="99" t="s">
        <v>562</v>
      </c>
      <c r="D250" s="2" t="s">
        <v>230</v>
      </c>
      <c r="E250" s="68">
        <f>Ведомственная!J521</f>
        <v>13568.037969999999</v>
      </c>
    </row>
    <row r="251" spans="1:5" ht="32.25" customHeight="1" x14ac:dyDescent="0.3">
      <c r="A251" s="43"/>
      <c r="B251" s="13" t="s">
        <v>239</v>
      </c>
      <c r="C251" s="99" t="s">
        <v>562</v>
      </c>
      <c r="D251" s="2" t="s">
        <v>237</v>
      </c>
      <c r="E251" s="68">
        <f>Ведомственная!J522</f>
        <v>744.96203000000003</v>
      </c>
    </row>
    <row r="252" spans="1:5" ht="68.25" customHeight="1" x14ac:dyDescent="0.3">
      <c r="A252" s="43"/>
      <c r="B252" s="136" t="s">
        <v>273</v>
      </c>
      <c r="C252" s="2" t="s">
        <v>556</v>
      </c>
      <c r="D252" s="2"/>
      <c r="E252" s="68">
        <f>E253+E257</f>
        <v>53878.864000000001</v>
      </c>
    </row>
    <row r="253" spans="1:5" ht="43.5" customHeight="1" x14ac:dyDescent="0.3">
      <c r="A253" s="43"/>
      <c r="B253" s="10" t="s">
        <v>195</v>
      </c>
      <c r="C253" s="2" t="s">
        <v>563</v>
      </c>
      <c r="D253" s="2"/>
      <c r="E253" s="93">
        <f>E254+E255+E256</f>
        <v>9228.7999999999993</v>
      </c>
    </row>
    <row r="254" spans="1:5" ht="40.5" customHeight="1" x14ac:dyDescent="0.3">
      <c r="A254" s="43"/>
      <c r="B254" s="59" t="s">
        <v>221</v>
      </c>
      <c r="C254" s="2" t="s">
        <v>563</v>
      </c>
      <c r="D254" s="2" t="s">
        <v>180</v>
      </c>
      <c r="E254" s="93">
        <f>Ведомственная!J525</f>
        <v>8571.4</v>
      </c>
    </row>
    <row r="255" spans="1:5" ht="46.5" customHeight="1" x14ac:dyDescent="0.3">
      <c r="A255" s="43"/>
      <c r="B255" s="10" t="s">
        <v>222</v>
      </c>
      <c r="C255" s="2" t="s">
        <v>563</v>
      </c>
      <c r="D255" s="2" t="s">
        <v>181</v>
      </c>
      <c r="E255" s="93">
        <f>Ведомственная!J526</f>
        <v>645.5</v>
      </c>
    </row>
    <row r="256" spans="1:5" ht="34.5" customHeight="1" x14ac:dyDescent="0.3">
      <c r="A256" s="43"/>
      <c r="B256" s="10" t="s">
        <v>338</v>
      </c>
      <c r="C256" s="2" t="s">
        <v>563</v>
      </c>
      <c r="D256" s="2" t="s">
        <v>182</v>
      </c>
      <c r="E256" s="93">
        <f>Ведомственная!J527</f>
        <v>11.9</v>
      </c>
    </row>
    <row r="257" spans="1:5" ht="34.5" customHeight="1" x14ac:dyDescent="0.3">
      <c r="A257" s="43"/>
      <c r="B257" s="113" t="s">
        <v>99</v>
      </c>
      <c r="C257" s="2" t="s">
        <v>558</v>
      </c>
      <c r="D257" s="2"/>
      <c r="E257" s="93">
        <f>E258+E259+E260+E262+E261</f>
        <v>44650.064000000006</v>
      </c>
    </row>
    <row r="258" spans="1:5" ht="34.5" customHeight="1" x14ac:dyDescent="0.3">
      <c r="A258" s="43"/>
      <c r="B258" s="116" t="s">
        <v>183</v>
      </c>
      <c r="C258" s="12" t="s">
        <v>558</v>
      </c>
      <c r="D258" s="12" t="s">
        <v>184</v>
      </c>
      <c r="E258" s="93">
        <f>Ведомственная!J529</f>
        <v>36626.574000000001</v>
      </c>
    </row>
    <row r="259" spans="1:5" ht="34.5" customHeight="1" x14ac:dyDescent="0.3">
      <c r="A259" s="43"/>
      <c r="B259" s="10" t="s">
        <v>222</v>
      </c>
      <c r="C259" s="2" t="s">
        <v>558</v>
      </c>
      <c r="D259" s="2" t="s">
        <v>181</v>
      </c>
      <c r="E259" s="93">
        <f>Ведомственная!J530</f>
        <v>7381.2259999999997</v>
      </c>
    </row>
    <row r="260" spans="1:5" ht="34.5" customHeight="1" x14ac:dyDescent="0.3">
      <c r="A260" s="43"/>
      <c r="B260" s="13" t="s">
        <v>231</v>
      </c>
      <c r="C260" s="2" t="s">
        <v>558</v>
      </c>
      <c r="D260" s="31" t="s">
        <v>230</v>
      </c>
      <c r="E260" s="93">
        <f>Ведомственная!J494</f>
        <v>63.043999999999997</v>
      </c>
    </row>
    <row r="261" spans="1:5" ht="34.5" customHeight="1" x14ac:dyDescent="0.3">
      <c r="A261" s="43"/>
      <c r="B261" s="13" t="s">
        <v>239</v>
      </c>
      <c r="C261" s="2" t="s">
        <v>558</v>
      </c>
      <c r="D261" s="31" t="s">
        <v>237</v>
      </c>
      <c r="E261" s="93">
        <f>Ведомственная!J495</f>
        <v>26.956</v>
      </c>
    </row>
    <row r="262" spans="1:5" ht="34.5" customHeight="1" x14ac:dyDescent="0.3">
      <c r="A262" s="43"/>
      <c r="B262" s="113" t="s">
        <v>338</v>
      </c>
      <c r="C262" s="12" t="s">
        <v>558</v>
      </c>
      <c r="D262" s="12" t="s">
        <v>182</v>
      </c>
      <c r="E262" s="93">
        <f>Ведомственная!J531</f>
        <v>552.26400000000001</v>
      </c>
    </row>
    <row r="263" spans="1:5" ht="49.5" customHeight="1" x14ac:dyDescent="0.3">
      <c r="A263" s="43"/>
      <c r="B263" s="4" t="s">
        <v>357</v>
      </c>
      <c r="C263" s="99" t="s">
        <v>557</v>
      </c>
      <c r="D263" s="2"/>
      <c r="E263" s="93">
        <f>E264</f>
        <v>0</v>
      </c>
    </row>
    <row r="264" spans="1:5" ht="30.75" customHeight="1" x14ac:dyDescent="0.3">
      <c r="A264" s="43"/>
      <c r="B264" s="15" t="s">
        <v>231</v>
      </c>
      <c r="C264" s="99" t="s">
        <v>557</v>
      </c>
      <c r="D264" s="2" t="s">
        <v>230</v>
      </c>
      <c r="E264" s="93"/>
    </row>
    <row r="265" spans="1:5" ht="48" customHeight="1" x14ac:dyDescent="0.3">
      <c r="A265" s="218" t="s">
        <v>333</v>
      </c>
      <c r="B265" s="219" t="s">
        <v>274</v>
      </c>
      <c r="C265" s="188" t="s">
        <v>488</v>
      </c>
      <c r="D265" s="220"/>
      <c r="E265" s="204">
        <f>E266+E279</f>
        <v>8887.1</v>
      </c>
    </row>
    <row r="266" spans="1:5" ht="63" customHeight="1" x14ac:dyDescent="0.3">
      <c r="A266" s="39"/>
      <c r="B266" s="139" t="s">
        <v>245</v>
      </c>
      <c r="C266" s="2" t="s">
        <v>529</v>
      </c>
      <c r="D266" s="8"/>
      <c r="E266" s="93">
        <f>E267+E274+E276+E271</f>
        <v>7430.4</v>
      </c>
    </row>
    <row r="267" spans="1:5" ht="68.25" customHeight="1" x14ac:dyDescent="0.3">
      <c r="A267" s="39"/>
      <c r="B267" s="142" t="s">
        <v>309</v>
      </c>
      <c r="C267" s="12" t="s">
        <v>531</v>
      </c>
      <c r="D267" s="31"/>
      <c r="E267" s="93">
        <f>E268+E269+E270</f>
        <v>3527.1</v>
      </c>
    </row>
    <row r="268" spans="1:5" ht="68.25" customHeight="1" x14ac:dyDescent="0.3">
      <c r="A268" s="39"/>
      <c r="B268" s="10" t="s">
        <v>222</v>
      </c>
      <c r="C268" s="12" t="s">
        <v>531</v>
      </c>
      <c r="D268" s="31" t="s">
        <v>181</v>
      </c>
      <c r="E268" s="93">
        <f>Ведомственная!J263+Ведомственная!J664</f>
        <v>279.3</v>
      </c>
    </row>
    <row r="269" spans="1:5" ht="39" customHeight="1" x14ac:dyDescent="0.3">
      <c r="A269" s="39"/>
      <c r="B269" s="5" t="s">
        <v>231</v>
      </c>
      <c r="C269" s="12" t="s">
        <v>531</v>
      </c>
      <c r="D269" s="32" t="s">
        <v>230</v>
      </c>
      <c r="E269" s="93">
        <f>Ведомственная!J500</f>
        <v>3042.7836699999998</v>
      </c>
    </row>
    <row r="270" spans="1:5" ht="39" customHeight="1" x14ac:dyDescent="0.3">
      <c r="A270" s="39"/>
      <c r="B270" s="5" t="s">
        <v>239</v>
      </c>
      <c r="C270" s="12" t="s">
        <v>531</v>
      </c>
      <c r="D270" s="32" t="s">
        <v>237</v>
      </c>
      <c r="E270" s="93">
        <f>Ведомственная!J501</f>
        <v>205.01633000000001</v>
      </c>
    </row>
    <row r="271" spans="1:5" ht="39" customHeight="1" x14ac:dyDescent="0.3">
      <c r="A271" s="39"/>
      <c r="B271" s="180" t="s">
        <v>64</v>
      </c>
      <c r="C271" s="12" t="s">
        <v>63</v>
      </c>
      <c r="D271" s="32"/>
      <c r="E271" s="93">
        <f>E272+E273</f>
        <v>3369.3</v>
      </c>
    </row>
    <row r="272" spans="1:5" ht="39" customHeight="1" x14ac:dyDescent="0.3">
      <c r="A272" s="39"/>
      <c r="B272" s="5" t="s">
        <v>231</v>
      </c>
      <c r="C272" s="12" t="s">
        <v>63</v>
      </c>
      <c r="D272" s="32" t="s">
        <v>230</v>
      </c>
      <c r="E272" s="93">
        <f>Ведомственная!J503</f>
        <v>3043.1910000000003</v>
      </c>
    </row>
    <row r="273" spans="1:5" ht="39" customHeight="1" x14ac:dyDescent="0.3">
      <c r="A273" s="39"/>
      <c r="B273" s="5" t="s">
        <v>239</v>
      </c>
      <c r="C273" s="12" t="s">
        <v>63</v>
      </c>
      <c r="D273" s="32" t="s">
        <v>237</v>
      </c>
      <c r="E273" s="93">
        <f>Ведомственная!J504</f>
        <v>326.10899999999998</v>
      </c>
    </row>
    <row r="274" spans="1:5" ht="80.25" customHeight="1" x14ac:dyDescent="0.3">
      <c r="A274" s="39"/>
      <c r="B274" s="162" t="s">
        <v>219</v>
      </c>
      <c r="C274" s="2" t="s">
        <v>532</v>
      </c>
      <c r="D274" s="8"/>
      <c r="E274" s="93">
        <f>E275</f>
        <v>27.6</v>
      </c>
    </row>
    <row r="275" spans="1:5" ht="46.5" customHeight="1" x14ac:dyDescent="0.3">
      <c r="A275" s="39"/>
      <c r="B275" s="10" t="s">
        <v>222</v>
      </c>
      <c r="C275" s="2" t="s">
        <v>532</v>
      </c>
      <c r="D275" s="8" t="s">
        <v>181</v>
      </c>
      <c r="E275" s="93">
        <f>Ведомственная!J666</f>
        <v>27.6</v>
      </c>
    </row>
    <row r="276" spans="1:5" ht="35.25" customHeight="1" x14ac:dyDescent="0.3">
      <c r="A276" s="39"/>
      <c r="B276" s="142" t="s">
        <v>191</v>
      </c>
      <c r="C276" s="131" t="s">
        <v>530</v>
      </c>
      <c r="D276" s="131"/>
      <c r="E276" s="93">
        <f>E277+E278</f>
        <v>506.40000000000003</v>
      </c>
    </row>
    <row r="277" spans="1:5" ht="46.5" customHeight="1" x14ac:dyDescent="0.3">
      <c r="A277" s="39"/>
      <c r="B277" s="168" t="s">
        <v>221</v>
      </c>
      <c r="C277" s="131" t="s">
        <v>530</v>
      </c>
      <c r="D277" s="131" t="s">
        <v>180</v>
      </c>
      <c r="E277" s="93">
        <f>Ведомственная!J688</f>
        <v>488.3</v>
      </c>
    </row>
    <row r="278" spans="1:5" ht="46.5" customHeight="1" x14ac:dyDescent="0.3">
      <c r="A278" s="39"/>
      <c r="B278" s="132" t="s">
        <v>222</v>
      </c>
      <c r="C278" s="131" t="s">
        <v>530</v>
      </c>
      <c r="D278" s="131" t="s">
        <v>181</v>
      </c>
      <c r="E278" s="93">
        <f>Ведомственная!J689</f>
        <v>18.100000000000001</v>
      </c>
    </row>
    <row r="279" spans="1:5" ht="42" customHeight="1" x14ac:dyDescent="0.3">
      <c r="A279" s="39"/>
      <c r="B279" s="178" t="s">
        <v>627</v>
      </c>
      <c r="C279" s="179" t="s">
        <v>628</v>
      </c>
      <c r="D279" s="133"/>
      <c r="E279" s="93">
        <f>E280</f>
        <v>1456.7</v>
      </c>
    </row>
    <row r="280" spans="1:5" ht="48" customHeight="1" x14ac:dyDescent="0.3">
      <c r="A280" s="39"/>
      <c r="B280" s="178" t="s">
        <v>201</v>
      </c>
      <c r="C280" s="179" t="s">
        <v>626</v>
      </c>
      <c r="D280" s="133"/>
      <c r="E280" s="93">
        <f>E281</f>
        <v>1456.7</v>
      </c>
    </row>
    <row r="281" spans="1:5" ht="36.75" customHeight="1" x14ac:dyDescent="0.3">
      <c r="A281" s="39"/>
      <c r="B281" s="180" t="s">
        <v>239</v>
      </c>
      <c r="C281" s="179" t="s">
        <v>626</v>
      </c>
      <c r="D281" s="133" t="s">
        <v>237</v>
      </c>
      <c r="E281" s="93">
        <f>Ведомственная!J266</f>
        <v>1456.7</v>
      </c>
    </row>
    <row r="282" spans="1:5" ht="65.25" customHeight="1" x14ac:dyDescent="0.3">
      <c r="A282" s="221" t="s">
        <v>334</v>
      </c>
      <c r="B282" s="191" t="s">
        <v>365</v>
      </c>
      <c r="C282" s="188" t="s">
        <v>515</v>
      </c>
      <c r="D282" s="222"/>
      <c r="E282" s="204">
        <f>E283+E287</f>
        <v>12376.82</v>
      </c>
    </row>
    <row r="283" spans="1:5" ht="63" customHeight="1" x14ac:dyDescent="0.3">
      <c r="A283" s="223"/>
      <c r="B283" s="224" t="s">
        <v>258</v>
      </c>
      <c r="C283" s="99" t="s">
        <v>516</v>
      </c>
      <c r="D283" s="99"/>
      <c r="E283" s="170">
        <f>E284</f>
        <v>1451.8</v>
      </c>
    </row>
    <row r="284" spans="1:5" ht="66" customHeight="1" x14ac:dyDescent="0.3">
      <c r="A284" s="223"/>
      <c r="B284" s="224" t="s">
        <v>259</v>
      </c>
      <c r="C284" s="99" t="s">
        <v>517</v>
      </c>
      <c r="D284" s="99"/>
      <c r="E284" s="170">
        <f>E285+E286</f>
        <v>1451.8</v>
      </c>
    </row>
    <row r="285" spans="1:5" ht="41.25" customHeight="1" x14ac:dyDescent="0.3">
      <c r="A285" s="223"/>
      <c r="B285" s="238" t="s">
        <v>186</v>
      </c>
      <c r="C285" s="99" t="s">
        <v>517</v>
      </c>
      <c r="D285" s="99" t="s">
        <v>184</v>
      </c>
      <c r="E285" s="170">
        <f>Ведомственная!J647</f>
        <v>631</v>
      </c>
    </row>
    <row r="286" spans="1:5" ht="48.75" customHeight="1" x14ac:dyDescent="0.3">
      <c r="A286" s="223"/>
      <c r="B286" s="132" t="s">
        <v>222</v>
      </c>
      <c r="C286" s="99" t="s">
        <v>517</v>
      </c>
      <c r="D286" s="99" t="s">
        <v>181</v>
      </c>
      <c r="E286" s="170">
        <f>Ведомственная!J648</f>
        <v>820.8</v>
      </c>
    </row>
    <row r="287" spans="1:5" ht="30" customHeight="1" x14ac:dyDescent="0.3">
      <c r="A287" s="223"/>
      <c r="B287" s="142" t="s">
        <v>249</v>
      </c>
      <c r="C287" s="99" t="s">
        <v>518</v>
      </c>
      <c r="D287" s="99"/>
      <c r="E287" s="170">
        <f>E288+E292</f>
        <v>10925.02</v>
      </c>
    </row>
    <row r="288" spans="1:5" ht="39.75" customHeight="1" x14ac:dyDescent="0.3">
      <c r="A288" s="223"/>
      <c r="B288" s="132" t="s">
        <v>195</v>
      </c>
      <c r="C288" s="225" t="s">
        <v>519</v>
      </c>
      <c r="D288" s="99"/>
      <c r="E288" s="170">
        <f>E289+E290+E291</f>
        <v>1601.6</v>
      </c>
    </row>
    <row r="289" spans="1:5" ht="48.75" customHeight="1" x14ac:dyDescent="0.3">
      <c r="A289" s="223"/>
      <c r="B289" s="168" t="s">
        <v>221</v>
      </c>
      <c r="C289" s="225" t="s">
        <v>519</v>
      </c>
      <c r="D289" s="99" t="s">
        <v>180</v>
      </c>
      <c r="E289" s="170">
        <f>Ведомственная!J651</f>
        <v>1465.2</v>
      </c>
    </row>
    <row r="290" spans="1:5" ht="36" customHeight="1" x14ac:dyDescent="0.3">
      <c r="A290" s="223"/>
      <c r="B290" s="132" t="s">
        <v>222</v>
      </c>
      <c r="C290" s="225" t="s">
        <v>519</v>
      </c>
      <c r="D290" s="99" t="s">
        <v>181</v>
      </c>
      <c r="E290" s="170">
        <f>Ведомственная!J652</f>
        <v>134.1</v>
      </c>
    </row>
    <row r="291" spans="1:5" ht="32.25" customHeight="1" x14ac:dyDescent="0.3">
      <c r="A291" s="223"/>
      <c r="B291" s="124" t="s">
        <v>338</v>
      </c>
      <c r="C291" s="225" t="s">
        <v>519</v>
      </c>
      <c r="D291" s="99" t="s">
        <v>182</v>
      </c>
      <c r="E291" s="170">
        <f>Ведомственная!J653</f>
        <v>2.2999999999999998</v>
      </c>
    </row>
    <row r="292" spans="1:5" ht="39.75" customHeight="1" x14ac:dyDescent="0.3">
      <c r="A292" s="223"/>
      <c r="B292" s="142" t="s">
        <v>201</v>
      </c>
      <c r="C292" s="99" t="s">
        <v>520</v>
      </c>
      <c r="D292" s="99"/>
      <c r="E292" s="170">
        <f>E293+E294+E295</f>
        <v>9323.42</v>
      </c>
    </row>
    <row r="293" spans="1:5" ht="35.25" customHeight="1" x14ac:dyDescent="0.3">
      <c r="A293" s="223"/>
      <c r="B293" s="116" t="s">
        <v>186</v>
      </c>
      <c r="C293" s="99" t="s">
        <v>520</v>
      </c>
      <c r="D293" s="35" t="s">
        <v>184</v>
      </c>
      <c r="E293" s="170">
        <f>Ведомственная!J655</f>
        <v>5769.71</v>
      </c>
    </row>
    <row r="294" spans="1:5" ht="58.5" customHeight="1" x14ac:dyDescent="0.3">
      <c r="A294" s="223"/>
      <c r="B294" s="113" t="s">
        <v>222</v>
      </c>
      <c r="C294" s="99" t="s">
        <v>520</v>
      </c>
      <c r="D294" s="2" t="s">
        <v>181</v>
      </c>
      <c r="E294" s="170">
        <f>Ведомственная!J656</f>
        <v>3471.81</v>
      </c>
    </row>
    <row r="295" spans="1:5" ht="28.5" customHeight="1" x14ac:dyDescent="0.3">
      <c r="A295" s="223"/>
      <c r="B295" s="113" t="s">
        <v>338</v>
      </c>
      <c r="C295" s="99" t="s">
        <v>520</v>
      </c>
      <c r="D295" s="2" t="s">
        <v>182</v>
      </c>
      <c r="E295" s="170">
        <f>Ведомственная!J657</f>
        <v>81.900000000000006</v>
      </c>
    </row>
    <row r="296" spans="1:5" ht="42" customHeight="1" x14ac:dyDescent="0.3">
      <c r="A296" s="221" t="s">
        <v>353</v>
      </c>
      <c r="B296" s="215" t="s">
        <v>263</v>
      </c>
      <c r="C296" s="195" t="s">
        <v>569</v>
      </c>
      <c r="D296" s="211"/>
      <c r="E296" s="204">
        <f>E297+E302+E311+E315+E321</f>
        <v>90774.94</v>
      </c>
    </row>
    <row r="297" spans="1:5" ht="42" customHeight="1" x14ac:dyDescent="0.3">
      <c r="A297" s="39"/>
      <c r="B297" s="105" t="s">
        <v>265</v>
      </c>
      <c r="C297" s="55" t="s">
        <v>579</v>
      </c>
      <c r="D297" s="2"/>
      <c r="E297" s="93">
        <f>E298</f>
        <v>6622.3</v>
      </c>
    </row>
    <row r="298" spans="1:5" ht="34.5" customHeight="1" x14ac:dyDescent="0.3">
      <c r="A298" s="39"/>
      <c r="B298" s="105" t="s">
        <v>312</v>
      </c>
      <c r="C298" s="2" t="s">
        <v>580</v>
      </c>
      <c r="D298" s="2"/>
      <c r="E298" s="93">
        <f>E299+E301+E300</f>
        <v>6622.3</v>
      </c>
    </row>
    <row r="299" spans="1:5" ht="42" customHeight="1" x14ac:dyDescent="0.3">
      <c r="A299" s="39"/>
      <c r="B299" s="113" t="s">
        <v>222</v>
      </c>
      <c r="C299" s="2" t="s">
        <v>580</v>
      </c>
      <c r="D299" s="2" t="s">
        <v>181</v>
      </c>
      <c r="E299" s="93">
        <f>Ведомственная!J567</f>
        <v>5416.3</v>
      </c>
    </row>
    <row r="300" spans="1:5" ht="30.75" customHeight="1" x14ac:dyDescent="0.3">
      <c r="A300" s="39"/>
      <c r="B300" s="113" t="s">
        <v>58</v>
      </c>
      <c r="C300" s="2" t="s">
        <v>580</v>
      </c>
      <c r="D300" s="2" t="s">
        <v>57</v>
      </c>
      <c r="E300" s="93">
        <f>Ведомственная!J568</f>
        <v>16</v>
      </c>
    </row>
    <row r="301" spans="1:5" ht="42" customHeight="1" x14ac:dyDescent="0.3">
      <c r="A301" s="39"/>
      <c r="B301" s="113" t="s">
        <v>231</v>
      </c>
      <c r="C301" s="2" t="s">
        <v>580</v>
      </c>
      <c r="D301" s="2" t="s">
        <v>230</v>
      </c>
      <c r="E301" s="93">
        <f>Ведомственная!J569</f>
        <v>1190</v>
      </c>
    </row>
    <row r="302" spans="1:5" ht="42" customHeight="1" x14ac:dyDescent="0.3">
      <c r="A302" s="39"/>
      <c r="B302" s="114" t="s">
        <v>313</v>
      </c>
      <c r="C302" s="97" t="s">
        <v>570</v>
      </c>
      <c r="D302" s="31"/>
      <c r="E302" s="93">
        <f>E303+E309+E307</f>
        <v>32892.800000000003</v>
      </c>
    </row>
    <row r="303" spans="1:5" ht="64.5" customHeight="1" x14ac:dyDescent="0.3">
      <c r="A303" s="33"/>
      <c r="B303" s="105" t="s">
        <v>314</v>
      </c>
      <c r="C303" s="97" t="s">
        <v>571</v>
      </c>
      <c r="D303" s="31"/>
      <c r="E303" s="93">
        <f>E304+E305+E306</f>
        <v>18703.3</v>
      </c>
    </row>
    <row r="304" spans="1:5" ht="32.25" customHeight="1" x14ac:dyDescent="0.3">
      <c r="A304" s="33"/>
      <c r="B304" s="116" t="s">
        <v>186</v>
      </c>
      <c r="C304" s="97" t="s">
        <v>571</v>
      </c>
      <c r="D304" s="94" t="s">
        <v>184</v>
      </c>
      <c r="E304" s="93">
        <f>Ведомственная!J589</f>
        <v>344.08800000000002</v>
      </c>
    </row>
    <row r="305" spans="1:14" ht="47.25" customHeight="1" x14ac:dyDescent="0.3">
      <c r="A305" s="33"/>
      <c r="B305" s="113" t="s">
        <v>222</v>
      </c>
      <c r="C305" s="97" t="s">
        <v>571</v>
      </c>
      <c r="D305" s="31" t="s">
        <v>181</v>
      </c>
      <c r="E305" s="93">
        <f>Ведомственная!J572</f>
        <v>105</v>
      </c>
    </row>
    <row r="306" spans="1:14" ht="27.75" customHeight="1" x14ac:dyDescent="0.3">
      <c r="A306" s="33"/>
      <c r="B306" s="113" t="s">
        <v>231</v>
      </c>
      <c r="C306" s="97" t="s">
        <v>571</v>
      </c>
      <c r="D306" s="94" t="s">
        <v>230</v>
      </c>
      <c r="E306" s="93">
        <f>Ведомственная!J573+Ведомственная!J548</f>
        <v>18254.212</v>
      </c>
    </row>
    <row r="307" spans="1:14" ht="86.25" customHeight="1" x14ac:dyDescent="0.3">
      <c r="A307" s="33"/>
      <c r="B307" s="113" t="s">
        <v>50</v>
      </c>
      <c r="C307" s="97" t="s">
        <v>49</v>
      </c>
      <c r="D307" s="94"/>
      <c r="E307" s="93">
        <f>E308</f>
        <v>13913.3</v>
      </c>
    </row>
    <row r="308" spans="1:14" ht="27.75" customHeight="1" x14ac:dyDescent="0.3">
      <c r="A308" s="33"/>
      <c r="B308" s="113" t="s">
        <v>231</v>
      </c>
      <c r="C308" s="97" t="s">
        <v>49</v>
      </c>
      <c r="D308" s="94" t="s">
        <v>230</v>
      </c>
      <c r="E308" s="93">
        <f>Ведомственная!J550+Ведомственная!J575</f>
        <v>13913.3</v>
      </c>
    </row>
    <row r="309" spans="1:14" ht="103.5" customHeight="1" x14ac:dyDescent="0.3">
      <c r="A309" s="33"/>
      <c r="B309" s="117" t="s">
        <v>211</v>
      </c>
      <c r="C309" s="2" t="s">
        <v>572</v>
      </c>
      <c r="D309" s="2"/>
      <c r="E309" s="93">
        <f>E310</f>
        <v>276.2</v>
      </c>
    </row>
    <row r="310" spans="1:14" ht="27.75" customHeight="1" x14ac:dyDescent="0.3">
      <c r="A310" s="33"/>
      <c r="B310" s="113" t="s">
        <v>231</v>
      </c>
      <c r="C310" s="2" t="s">
        <v>572</v>
      </c>
      <c r="D310" s="99" t="s">
        <v>230</v>
      </c>
      <c r="E310" s="93">
        <f>Ведомственная!J552</f>
        <v>276.2</v>
      </c>
    </row>
    <row r="311" spans="1:14" ht="40.5" customHeight="1" x14ac:dyDescent="0.3">
      <c r="A311" s="33"/>
      <c r="B311" s="113" t="s">
        <v>315</v>
      </c>
      <c r="C311" s="97" t="s">
        <v>573</v>
      </c>
      <c r="D311" s="94"/>
      <c r="E311" s="93">
        <f>E312</f>
        <v>3839.1</v>
      </c>
    </row>
    <row r="312" spans="1:14" ht="46.5" customHeight="1" x14ac:dyDescent="0.3">
      <c r="A312" s="33"/>
      <c r="B312" s="113" t="s">
        <v>316</v>
      </c>
      <c r="C312" s="97" t="s">
        <v>574</v>
      </c>
      <c r="D312" s="94"/>
      <c r="E312" s="93">
        <f>E313+E314</f>
        <v>3839.1</v>
      </c>
    </row>
    <row r="313" spans="1:14" ht="46.5" customHeight="1" x14ac:dyDescent="0.3">
      <c r="A313" s="33"/>
      <c r="B313" s="10" t="s">
        <v>222</v>
      </c>
      <c r="C313" s="97" t="s">
        <v>574</v>
      </c>
      <c r="D313" s="94" t="s">
        <v>181</v>
      </c>
      <c r="E313" s="93">
        <f>Ведомственная!J578</f>
        <v>1500</v>
      </c>
      <c r="N313" s="63"/>
    </row>
    <row r="314" spans="1:14" ht="32.25" customHeight="1" x14ac:dyDescent="0.3">
      <c r="A314" s="33"/>
      <c r="B314" s="113" t="s">
        <v>231</v>
      </c>
      <c r="C314" s="97" t="s">
        <v>574</v>
      </c>
      <c r="D314" s="94" t="s">
        <v>230</v>
      </c>
      <c r="E314" s="93">
        <f>Ведомственная!J555</f>
        <v>2339.1</v>
      </c>
    </row>
    <row r="315" spans="1:14" ht="61.5" customHeight="1" x14ac:dyDescent="0.3">
      <c r="A315" s="33"/>
      <c r="B315" s="115" t="s">
        <v>264</v>
      </c>
      <c r="C315" s="2" t="s">
        <v>575</v>
      </c>
      <c r="D315" s="2"/>
      <c r="E315" s="93">
        <f>E316</f>
        <v>44568.439999999995</v>
      </c>
    </row>
    <row r="316" spans="1:14" ht="46.5" customHeight="1" x14ac:dyDescent="0.3">
      <c r="A316" s="33"/>
      <c r="B316" s="115" t="s">
        <v>201</v>
      </c>
      <c r="C316" s="2" t="s">
        <v>576</v>
      </c>
      <c r="D316" s="2"/>
      <c r="E316" s="93">
        <f>E317+E318+E319+E320</f>
        <v>44568.439999999995</v>
      </c>
    </row>
    <row r="317" spans="1:14" ht="46.5" customHeight="1" x14ac:dyDescent="0.3">
      <c r="A317" s="33"/>
      <c r="B317" s="116" t="s">
        <v>186</v>
      </c>
      <c r="C317" s="2" t="s">
        <v>576</v>
      </c>
      <c r="D317" s="35" t="s">
        <v>184</v>
      </c>
      <c r="E317" s="93">
        <f>Ведомственная!J592</f>
        <v>2369.3000000000002</v>
      </c>
    </row>
    <row r="318" spans="1:14" ht="46.5" customHeight="1" x14ac:dyDescent="0.3">
      <c r="A318" s="33"/>
      <c r="B318" s="113" t="s">
        <v>222</v>
      </c>
      <c r="C318" s="2" t="s">
        <v>576</v>
      </c>
      <c r="D318" s="2" t="s">
        <v>181</v>
      </c>
      <c r="E318" s="93">
        <f>Ведомственная!J593</f>
        <v>706.4</v>
      </c>
    </row>
    <row r="319" spans="1:14" ht="33" customHeight="1" x14ac:dyDescent="0.3">
      <c r="A319" s="33"/>
      <c r="B319" s="90" t="s">
        <v>231</v>
      </c>
      <c r="C319" s="2" t="s">
        <v>576</v>
      </c>
      <c r="D319" s="2" t="s">
        <v>230</v>
      </c>
      <c r="E319" s="93">
        <f>Ведомственная!J558+Ведомственная!J581</f>
        <v>41481.040000000001</v>
      </c>
    </row>
    <row r="320" spans="1:14" ht="39" customHeight="1" x14ac:dyDescent="0.3">
      <c r="A320" s="33"/>
      <c r="B320" s="113" t="s">
        <v>338</v>
      </c>
      <c r="C320" s="2" t="s">
        <v>576</v>
      </c>
      <c r="D320" s="2" t="s">
        <v>182</v>
      </c>
      <c r="E320" s="93">
        <f>Ведомственная!J594</f>
        <v>11.7</v>
      </c>
    </row>
    <row r="321" spans="1:6" ht="54.75" customHeight="1" x14ac:dyDescent="0.3">
      <c r="A321" s="33"/>
      <c r="B321" s="115" t="s">
        <v>337</v>
      </c>
      <c r="C321" s="35" t="s">
        <v>577</v>
      </c>
      <c r="D321" s="2"/>
      <c r="E321" s="93">
        <f>E322</f>
        <v>2852.2999999999997</v>
      </c>
    </row>
    <row r="322" spans="1:6" ht="43.5" customHeight="1" x14ac:dyDescent="0.3">
      <c r="A322" s="33"/>
      <c r="B322" s="115" t="s">
        <v>195</v>
      </c>
      <c r="C322" s="35" t="s">
        <v>578</v>
      </c>
      <c r="D322" s="31"/>
      <c r="E322" s="93">
        <f>E323+E324+E325</f>
        <v>2852.2999999999997</v>
      </c>
    </row>
    <row r="323" spans="1:6" ht="53.25" customHeight="1" x14ac:dyDescent="0.3">
      <c r="A323" s="33"/>
      <c r="B323" s="116" t="s">
        <v>221</v>
      </c>
      <c r="C323" s="35" t="s">
        <v>578</v>
      </c>
      <c r="D323" s="31" t="s">
        <v>180</v>
      </c>
      <c r="E323" s="93">
        <f>Ведомственная!J597</f>
        <v>2667.39003</v>
      </c>
    </row>
    <row r="324" spans="1:6" ht="49.5" customHeight="1" x14ac:dyDescent="0.3">
      <c r="A324" s="33"/>
      <c r="B324" s="113" t="s">
        <v>222</v>
      </c>
      <c r="C324" s="35" t="s">
        <v>578</v>
      </c>
      <c r="D324" s="106" t="s">
        <v>181</v>
      </c>
      <c r="E324" s="93">
        <f>Ведомственная!J598</f>
        <v>183.70997</v>
      </c>
    </row>
    <row r="325" spans="1:6" ht="39" customHeight="1" x14ac:dyDescent="0.3">
      <c r="A325" s="33"/>
      <c r="B325" s="113" t="s">
        <v>338</v>
      </c>
      <c r="C325" s="35" t="s">
        <v>578</v>
      </c>
      <c r="D325" s="2" t="s">
        <v>182</v>
      </c>
      <c r="E325" s="93">
        <f>Ведомственная!J599</f>
        <v>1.2</v>
      </c>
    </row>
    <row r="326" spans="1:6" ht="84" customHeight="1" x14ac:dyDescent="0.3">
      <c r="A326" s="218" t="s">
        <v>603</v>
      </c>
      <c r="B326" s="194" t="s">
        <v>341</v>
      </c>
      <c r="C326" s="195" t="s">
        <v>490</v>
      </c>
      <c r="D326" s="210"/>
      <c r="E326" s="204">
        <f>E327+E337+E340+E344+E334+E347</f>
        <v>95635.730000000025</v>
      </c>
    </row>
    <row r="327" spans="1:6" ht="55.5" customHeight="1" x14ac:dyDescent="0.3">
      <c r="A327" s="33"/>
      <c r="B327" s="22" t="s">
        <v>229</v>
      </c>
      <c r="C327" s="9" t="s">
        <v>502</v>
      </c>
      <c r="D327" s="9"/>
      <c r="E327" s="93">
        <f>E330+E328+E332</f>
        <v>69784.700000000012</v>
      </c>
    </row>
    <row r="328" spans="1:6" ht="55.5" customHeight="1" x14ac:dyDescent="0.3">
      <c r="A328" s="33"/>
      <c r="B328" s="13" t="s">
        <v>212</v>
      </c>
      <c r="C328" s="9" t="s">
        <v>21</v>
      </c>
      <c r="D328" s="9"/>
      <c r="E328" s="93">
        <f>E329</f>
        <v>5125</v>
      </c>
    </row>
    <row r="329" spans="1:6" ht="35.25" customHeight="1" x14ac:dyDescent="0.3">
      <c r="A329" s="33"/>
      <c r="B329" s="15" t="s">
        <v>231</v>
      </c>
      <c r="C329" s="9" t="s">
        <v>21</v>
      </c>
      <c r="D329" s="9" t="s">
        <v>230</v>
      </c>
      <c r="E329" s="93">
        <f>Ведомственная!J274</f>
        <v>5125</v>
      </c>
    </row>
    <row r="330" spans="1:6" ht="39.75" customHeight="1" x14ac:dyDescent="0.3">
      <c r="A330" s="26"/>
      <c r="B330" s="22" t="s">
        <v>303</v>
      </c>
      <c r="C330" s="9" t="s">
        <v>503</v>
      </c>
      <c r="D330" s="9"/>
      <c r="E330" s="169">
        <f>E331</f>
        <v>55571.700000000004</v>
      </c>
      <c r="F330" s="92"/>
    </row>
    <row r="331" spans="1:6" ht="27" customHeight="1" x14ac:dyDescent="0.3">
      <c r="A331" s="26"/>
      <c r="B331" s="15" t="s">
        <v>231</v>
      </c>
      <c r="C331" s="9" t="s">
        <v>503</v>
      </c>
      <c r="D331" s="9" t="s">
        <v>230</v>
      </c>
      <c r="E331" s="96">
        <f>Ведомственная!J272+Ведомственная!J282+Ведомственная!J301+Ведомственная!J309</f>
        <v>55571.700000000004</v>
      </c>
    </row>
    <row r="332" spans="1:6" ht="105.75" customHeight="1" x14ac:dyDescent="0.3">
      <c r="A332" s="26"/>
      <c r="B332" s="22" t="s">
        <v>23</v>
      </c>
      <c r="C332" s="9" t="s">
        <v>22</v>
      </c>
      <c r="D332" s="9"/>
      <c r="E332" s="96">
        <f>E333</f>
        <v>9088</v>
      </c>
    </row>
    <row r="333" spans="1:6" ht="27" customHeight="1" x14ac:dyDescent="0.3">
      <c r="A333" s="26"/>
      <c r="B333" s="15" t="s">
        <v>231</v>
      </c>
      <c r="C333" s="9" t="s">
        <v>22</v>
      </c>
      <c r="D333" s="9" t="s">
        <v>230</v>
      </c>
      <c r="E333" s="96">
        <f>Ведомственная!J284</f>
        <v>9088</v>
      </c>
    </row>
    <row r="334" spans="1:6" ht="81" customHeight="1" x14ac:dyDescent="0.3">
      <c r="A334" s="26"/>
      <c r="B334" s="22" t="s">
        <v>346</v>
      </c>
      <c r="C334" s="99" t="s">
        <v>539</v>
      </c>
      <c r="D334" s="99"/>
      <c r="E334" s="96">
        <f>E335</f>
        <v>593.79999999999995</v>
      </c>
    </row>
    <row r="335" spans="1:6" ht="90.75" customHeight="1" x14ac:dyDescent="0.3">
      <c r="A335" s="26"/>
      <c r="B335" s="22" t="s">
        <v>307</v>
      </c>
      <c r="C335" s="55" t="s">
        <v>540</v>
      </c>
      <c r="D335" s="55"/>
      <c r="E335" s="96">
        <f>E336</f>
        <v>593.79999999999995</v>
      </c>
    </row>
    <row r="336" spans="1:6" ht="40.5" customHeight="1" x14ac:dyDescent="0.3">
      <c r="A336" s="26"/>
      <c r="B336" s="59" t="s">
        <v>233</v>
      </c>
      <c r="C336" s="55" t="s">
        <v>540</v>
      </c>
      <c r="D336" s="55" t="s">
        <v>232</v>
      </c>
      <c r="E336" s="96">
        <f>Ведомственная!J325</f>
        <v>593.79999999999995</v>
      </c>
    </row>
    <row r="337" spans="1:5" ht="162" customHeight="1" x14ac:dyDescent="0.3">
      <c r="A337" s="26"/>
      <c r="B337" s="22" t="s">
        <v>304</v>
      </c>
      <c r="C337" s="9" t="s">
        <v>504</v>
      </c>
      <c r="D337" s="9"/>
      <c r="E337" s="96">
        <f>E338</f>
        <v>2083.3000000000002</v>
      </c>
    </row>
    <row r="338" spans="1:5" ht="121.5" customHeight="1" x14ac:dyDescent="0.3">
      <c r="A338" s="26"/>
      <c r="B338" s="22" t="s">
        <v>305</v>
      </c>
      <c r="C338" s="9" t="s">
        <v>505</v>
      </c>
      <c r="D338" s="9"/>
      <c r="E338" s="96">
        <f>E339</f>
        <v>2083.3000000000002</v>
      </c>
    </row>
    <row r="339" spans="1:5" ht="27" customHeight="1" x14ac:dyDescent="0.3">
      <c r="A339" s="26"/>
      <c r="B339" s="10" t="s">
        <v>231</v>
      </c>
      <c r="C339" s="9" t="s">
        <v>505</v>
      </c>
      <c r="D339" s="9" t="s">
        <v>230</v>
      </c>
      <c r="E339" s="96">
        <f>Ведомственная!J287</f>
        <v>2083.3000000000002</v>
      </c>
    </row>
    <row r="340" spans="1:5" ht="48" customHeight="1" x14ac:dyDescent="0.3">
      <c r="A340" s="26"/>
      <c r="B340" s="15" t="s">
        <v>489</v>
      </c>
      <c r="C340" s="9" t="s">
        <v>491</v>
      </c>
      <c r="D340" s="9"/>
      <c r="E340" s="96">
        <f>E341</f>
        <v>9789.6299999999992</v>
      </c>
    </row>
    <row r="341" spans="1:5" ht="42" customHeight="1" x14ac:dyDescent="0.3">
      <c r="A341" s="26"/>
      <c r="B341" s="13" t="s">
        <v>212</v>
      </c>
      <c r="C341" s="86" t="s">
        <v>619</v>
      </c>
      <c r="D341" s="9"/>
      <c r="E341" s="96">
        <f>E343</f>
        <v>9789.6299999999992</v>
      </c>
    </row>
    <row r="342" spans="1:5" ht="23.25" customHeight="1" x14ac:dyDescent="0.3">
      <c r="A342" s="26"/>
      <c r="B342" s="13"/>
      <c r="C342" s="86"/>
      <c r="D342" s="9"/>
      <c r="E342" s="96"/>
    </row>
    <row r="343" spans="1:5" ht="35.25" customHeight="1" x14ac:dyDescent="0.3">
      <c r="A343" s="26"/>
      <c r="B343" s="15" t="s">
        <v>231</v>
      </c>
      <c r="C343" s="86" t="s">
        <v>619</v>
      </c>
      <c r="D343" s="9" t="s">
        <v>230</v>
      </c>
      <c r="E343" s="96">
        <f>Ведомственная!J277+Ведомственная!J290+Ведомственная!J302</f>
        <v>9789.6299999999992</v>
      </c>
    </row>
    <row r="344" spans="1:5" ht="33" customHeight="1" x14ac:dyDescent="0.3">
      <c r="A344" s="33"/>
      <c r="B344" s="4" t="s">
        <v>206</v>
      </c>
      <c r="C344" s="9" t="s">
        <v>506</v>
      </c>
      <c r="D344" s="8"/>
      <c r="E344" s="93">
        <f>E345</f>
        <v>13126.7</v>
      </c>
    </row>
    <row r="345" spans="1:5" ht="181.5" customHeight="1" x14ac:dyDescent="0.3">
      <c r="A345" s="33"/>
      <c r="B345" s="148" t="s">
        <v>213</v>
      </c>
      <c r="C345" s="55" t="s">
        <v>507</v>
      </c>
      <c r="D345" s="32"/>
      <c r="E345" s="93">
        <f>E346</f>
        <v>13126.7</v>
      </c>
    </row>
    <row r="346" spans="1:5" ht="30" customHeight="1" x14ac:dyDescent="0.3">
      <c r="A346" s="33"/>
      <c r="B346" s="10" t="s">
        <v>231</v>
      </c>
      <c r="C346" s="55" t="s">
        <v>507</v>
      </c>
      <c r="D346" s="32" t="s">
        <v>230</v>
      </c>
      <c r="E346" s="93">
        <f>Ведомственная!J293</f>
        <v>13126.7</v>
      </c>
    </row>
    <row r="347" spans="1:5" ht="77.25" customHeight="1" x14ac:dyDescent="0.3">
      <c r="A347" s="33"/>
      <c r="B347" s="139" t="s">
        <v>251</v>
      </c>
      <c r="C347" s="9" t="s">
        <v>508</v>
      </c>
      <c r="D347" s="9"/>
      <c r="E347" s="93">
        <f>E348</f>
        <v>257.60000000000002</v>
      </c>
    </row>
    <row r="348" spans="1:5" ht="88.5" customHeight="1" x14ac:dyDescent="0.3">
      <c r="A348" s="33"/>
      <c r="B348" s="139" t="s">
        <v>347</v>
      </c>
      <c r="C348" s="9" t="s">
        <v>509</v>
      </c>
      <c r="D348" s="9"/>
      <c r="E348" s="93">
        <f>E349</f>
        <v>257.60000000000002</v>
      </c>
    </row>
    <row r="349" spans="1:5" ht="43.5" customHeight="1" x14ac:dyDescent="0.3">
      <c r="A349" s="33"/>
      <c r="B349" s="15" t="s">
        <v>231</v>
      </c>
      <c r="C349" s="9" t="s">
        <v>509</v>
      </c>
      <c r="D349" s="9" t="s">
        <v>230</v>
      </c>
      <c r="E349" s="93">
        <f>Ведомственная!J314</f>
        <v>257.60000000000002</v>
      </c>
    </row>
    <row r="350" spans="1:5" ht="48" customHeight="1" x14ac:dyDescent="0.3">
      <c r="A350" s="218" t="s">
        <v>604</v>
      </c>
      <c r="B350" s="226" t="s">
        <v>306</v>
      </c>
      <c r="C350" s="188" t="s">
        <v>514</v>
      </c>
      <c r="D350" s="188"/>
      <c r="E350" s="204">
        <f>E351+E369+E375</f>
        <v>78857.499999999985</v>
      </c>
    </row>
    <row r="351" spans="1:5" ht="48" customHeight="1" x14ac:dyDescent="0.3">
      <c r="A351" s="39"/>
      <c r="B351" s="136" t="s">
        <v>218</v>
      </c>
      <c r="C351" s="31" t="s">
        <v>521</v>
      </c>
      <c r="D351" s="100"/>
      <c r="E351" s="93">
        <f>E352+E354+E356+E358+E360+E362+E366</f>
        <v>73008.099999999991</v>
      </c>
    </row>
    <row r="352" spans="1:5" ht="135" customHeight="1" x14ac:dyDescent="0.3">
      <c r="A352" s="39"/>
      <c r="B352" s="162" t="s">
        <v>220</v>
      </c>
      <c r="C352" s="31" t="s">
        <v>526</v>
      </c>
      <c r="D352" s="100"/>
      <c r="E352" s="93">
        <f>E353</f>
        <v>5.2</v>
      </c>
    </row>
    <row r="353" spans="1:14" ht="36.75" customHeight="1" x14ac:dyDescent="0.3">
      <c r="A353" s="39"/>
      <c r="B353" s="22" t="s">
        <v>336</v>
      </c>
      <c r="C353" s="31" t="s">
        <v>526</v>
      </c>
      <c r="D353" s="33">
        <v>360</v>
      </c>
      <c r="E353" s="93">
        <f>Ведомственная!J672</f>
        <v>5.2</v>
      </c>
      <c r="N353" s="237"/>
    </row>
    <row r="354" spans="1:14" ht="112.5" customHeight="1" x14ac:dyDescent="0.3">
      <c r="A354" s="39"/>
      <c r="B354" s="148" t="s">
        <v>169</v>
      </c>
      <c r="C354" s="31" t="s">
        <v>522</v>
      </c>
      <c r="D354" s="31"/>
      <c r="E354" s="93">
        <f>E355</f>
        <v>44064.7</v>
      </c>
    </row>
    <row r="355" spans="1:14" ht="36.75" customHeight="1" x14ac:dyDescent="0.3">
      <c r="A355" s="39"/>
      <c r="B355" s="22" t="s">
        <v>233</v>
      </c>
      <c r="C355" s="31" t="s">
        <v>522</v>
      </c>
      <c r="D355" s="31" t="s">
        <v>232</v>
      </c>
      <c r="E355" s="93">
        <f>Ведомственная!J677</f>
        <v>44064.7</v>
      </c>
      <c r="N355" s="184"/>
    </row>
    <row r="356" spans="1:14" ht="63" customHeight="1" x14ac:dyDescent="0.3">
      <c r="A356" s="39"/>
      <c r="B356" s="59" t="s">
        <v>170</v>
      </c>
      <c r="C356" s="31" t="s">
        <v>523</v>
      </c>
      <c r="D356" s="31"/>
      <c r="E356" s="93">
        <f>E357</f>
        <v>21151.4</v>
      </c>
    </row>
    <row r="357" spans="1:14" ht="39" customHeight="1" x14ac:dyDescent="0.3">
      <c r="A357" s="39"/>
      <c r="B357" s="22" t="s">
        <v>336</v>
      </c>
      <c r="C357" s="31" t="s">
        <v>523</v>
      </c>
      <c r="D357" s="31" t="s">
        <v>335</v>
      </c>
      <c r="E357" s="93">
        <f>Ведомственная!J679</f>
        <v>21151.4</v>
      </c>
    </row>
    <row r="358" spans="1:14" ht="87" customHeight="1" x14ac:dyDescent="0.3">
      <c r="A358" s="39"/>
      <c r="B358" s="22" t="s">
        <v>243</v>
      </c>
      <c r="C358" s="31" t="s">
        <v>524</v>
      </c>
      <c r="D358" s="31"/>
      <c r="E358" s="93">
        <f>E359</f>
        <v>1148.3</v>
      </c>
    </row>
    <row r="359" spans="1:14" ht="35.25" customHeight="1" x14ac:dyDescent="0.3">
      <c r="A359" s="39"/>
      <c r="B359" s="22" t="s">
        <v>233</v>
      </c>
      <c r="C359" s="31" t="s">
        <v>524</v>
      </c>
      <c r="D359" s="31" t="s">
        <v>232</v>
      </c>
      <c r="E359" s="93">
        <f>Ведомственная!J681</f>
        <v>1148.3</v>
      </c>
    </row>
    <row r="360" spans="1:14" ht="111.75" customHeight="1" x14ac:dyDescent="0.3">
      <c r="A360" s="39"/>
      <c r="B360" s="22" t="s">
        <v>244</v>
      </c>
      <c r="C360" s="31" t="s">
        <v>525</v>
      </c>
      <c r="D360" s="31"/>
      <c r="E360" s="93">
        <f>E361</f>
        <v>1442.1</v>
      </c>
    </row>
    <row r="361" spans="1:14" ht="35.25" customHeight="1" x14ac:dyDescent="0.3">
      <c r="A361" s="39"/>
      <c r="B361" s="22" t="s">
        <v>336</v>
      </c>
      <c r="C361" s="31" t="s">
        <v>525</v>
      </c>
      <c r="D361" s="31" t="s">
        <v>335</v>
      </c>
      <c r="E361" s="93">
        <f>Ведомственная!J683</f>
        <v>1442.1</v>
      </c>
    </row>
    <row r="362" spans="1:14" ht="48" customHeight="1" x14ac:dyDescent="0.3">
      <c r="A362" s="39"/>
      <c r="B362" s="10" t="s">
        <v>148</v>
      </c>
      <c r="C362" s="31" t="s">
        <v>527</v>
      </c>
      <c r="D362" s="31"/>
      <c r="E362" s="93">
        <f>E363+E364+E365</f>
        <v>4534.3999999999996</v>
      </c>
    </row>
    <row r="363" spans="1:14" ht="48" customHeight="1" x14ac:dyDescent="0.3">
      <c r="A363" s="39"/>
      <c r="B363" s="59" t="s">
        <v>221</v>
      </c>
      <c r="C363" s="31" t="s">
        <v>527</v>
      </c>
      <c r="D363" s="31" t="s">
        <v>180</v>
      </c>
      <c r="E363" s="93">
        <f>Ведомственная!J693</f>
        <v>4406.3999999999996</v>
      </c>
    </row>
    <row r="364" spans="1:14" ht="48" customHeight="1" x14ac:dyDescent="0.3">
      <c r="A364" s="39"/>
      <c r="B364" s="10" t="s">
        <v>222</v>
      </c>
      <c r="C364" s="31" t="s">
        <v>527</v>
      </c>
      <c r="D364" s="31" t="s">
        <v>181</v>
      </c>
      <c r="E364" s="93">
        <f>Ведомственная!J694</f>
        <v>127</v>
      </c>
    </row>
    <row r="365" spans="1:14" ht="36.75" customHeight="1" x14ac:dyDescent="0.3">
      <c r="A365" s="39"/>
      <c r="B365" s="113" t="s">
        <v>338</v>
      </c>
      <c r="C365" s="31" t="s">
        <v>527</v>
      </c>
      <c r="D365" s="31" t="s">
        <v>182</v>
      </c>
      <c r="E365" s="93">
        <f>Ведомственная!J695</f>
        <v>1</v>
      </c>
    </row>
    <row r="366" spans="1:14" ht="215.25" customHeight="1" x14ac:dyDescent="0.3">
      <c r="A366" s="39"/>
      <c r="B366" s="164" t="s">
        <v>246</v>
      </c>
      <c r="C366" s="31" t="s">
        <v>528</v>
      </c>
      <c r="D366" s="31"/>
      <c r="E366" s="93">
        <f>E367+E368</f>
        <v>662</v>
      </c>
    </row>
    <row r="367" spans="1:14" ht="48" customHeight="1" x14ac:dyDescent="0.3">
      <c r="A367" s="39"/>
      <c r="B367" s="59" t="s">
        <v>221</v>
      </c>
      <c r="C367" s="31" t="s">
        <v>528</v>
      </c>
      <c r="D367" s="31" t="s">
        <v>180</v>
      </c>
      <c r="E367" s="93">
        <f>Ведомственная!J697</f>
        <v>625</v>
      </c>
    </row>
    <row r="368" spans="1:14" ht="48" customHeight="1" x14ac:dyDescent="0.3">
      <c r="A368" s="39"/>
      <c r="B368" s="10" t="s">
        <v>222</v>
      </c>
      <c r="C368" s="31" t="s">
        <v>528</v>
      </c>
      <c r="D368" s="31" t="s">
        <v>181</v>
      </c>
      <c r="E368" s="93">
        <f>Ведомственная!J698</f>
        <v>37</v>
      </c>
    </row>
    <row r="369" spans="1:5" ht="87.75" customHeight="1" x14ac:dyDescent="0.3">
      <c r="A369" s="39"/>
      <c r="B369" s="4" t="s">
        <v>318</v>
      </c>
      <c r="C369" s="2" t="s">
        <v>541</v>
      </c>
      <c r="D369" s="2"/>
      <c r="E369" s="93">
        <f>E370</f>
        <v>224</v>
      </c>
    </row>
    <row r="370" spans="1:5" ht="48" customHeight="1" x14ac:dyDescent="0.3">
      <c r="A370" s="39"/>
      <c r="B370" s="4" t="s">
        <v>319</v>
      </c>
      <c r="C370" s="99" t="s">
        <v>621</v>
      </c>
      <c r="D370" s="2"/>
      <c r="E370" s="93">
        <f>E371+E373+E374+E372</f>
        <v>224</v>
      </c>
    </row>
    <row r="371" spans="1:5" ht="48" customHeight="1" x14ac:dyDescent="0.3">
      <c r="A371" s="39"/>
      <c r="B371" s="59" t="s">
        <v>233</v>
      </c>
      <c r="C371" s="99" t="s">
        <v>621</v>
      </c>
      <c r="D371" s="2" t="s">
        <v>232</v>
      </c>
      <c r="E371" s="93">
        <f>Ведомственная!J333+Ведомственная!J541</f>
        <v>80</v>
      </c>
    </row>
    <row r="372" spans="1:5" ht="36.75" customHeight="1" x14ac:dyDescent="0.3">
      <c r="A372" s="39"/>
      <c r="B372" s="59" t="s">
        <v>58</v>
      </c>
      <c r="C372" s="99" t="s">
        <v>621</v>
      </c>
      <c r="D372" s="2" t="s">
        <v>57</v>
      </c>
      <c r="E372" s="93">
        <f>Ведомственная!J422</f>
        <v>12</v>
      </c>
    </row>
    <row r="373" spans="1:5" ht="48" customHeight="1" x14ac:dyDescent="0.3">
      <c r="A373" s="39"/>
      <c r="B373" s="172" t="s">
        <v>231</v>
      </c>
      <c r="C373" s="99" t="s">
        <v>621</v>
      </c>
      <c r="D373" s="2" t="s">
        <v>230</v>
      </c>
      <c r="E373" s="93">
        <f>Ведомственная!J334</f>
        <v>120</v>
      </c>
    </row>
    <row r="374" spans="1:5" ht="79.5" customHeight="1" x14ac:dyDescent="0.3">
      <c r="A374" s="39"/>
      <c r="B374" s="59" t="s">
        <v>46</v>
      </c>
      <c r="C374" s="99" t="s">
        <v>621</v>
      </c>
      <c r="D374" s="2" t="s">
        <v>189</v>
      </c>
      <c r="E374" s="93">
        <f>Ведомственная!J335</f>
        <v>12</v>
      </c>
    </row>
    <row r="375" spans="1:5" ht="75.75" customHeight="1" x14ac:dyDescent="0.3">
      <c r="A375" s="39"/>
      <c r="B375" s="59" t="s">
        <v>629</v>
      </c>
      <c r="C375" s="9" t="s">
        <v>544</v>
      </c>
      <c r="D375" s="9"/>
      <c r="E375" s="93">
        <f>E376</f>
        <v>5625.4</v>
      </c>
    </row>
    <row r="376" spans="1:5" ht="92.25" customHeight="1" x14ac:dyDescent="0.3">
      <c r="A376" s="39"/>
      <c r="B376" s="59" t="s">
        <v>638</v>
      </c>
      <c r="C376" s="86" t="s">
        <v>545</v>
      </c>
      <c r="D376" s="9"/>
      <c r="E376" s="93">
        <f>E377</f>
        <v>5625.4</v>
      </c>
    </row>
    <row r="377" spans="1:5" ht="41.25" customHeight="1" x14ac:dyDescent="0.3">
      <c r="A377" s="39"/>
      <c r="B377" s="59" t="s">
        <v>233</v>
      </c>
      <c r="C377" s="86" t="s">
        <v>545</v>
      </c>
      <c r="D377" s="2" t="s">
        <v>232</v>
      </c>
      <c r="E377" s="93">
        <f>Ведомственная!J320</f>
        <v>5625.4</v>
      </c>
    </row>
    <row r="378" spans="1:5" ht="88.5" customHeight="1" x14ac:dyDescent="0.3">
      <c r="A378" s="218" t="s">
        <v>605</v>
      </c>
      <c r="B378" s="227" t="s">
        <v>308</v>
      </c>
      <c r="C378" s="216" t="s">
        <v>542</v>
      </c>
      <c r="D378" s="216"/>
      <c r="E378" s="204">
        <f>E379</f>
        <v>10550.6</v>
      </c>
    </row>
    <row r="379" spans="1:5" ht="33.75" customHeight="1" x14ac:dyDescent="0.3">
      <c r="A379" s="223"/>
      <c r="B379" s="182" t="s">
        <v>262</v>
      </c>
      <c r="C379" s="177" t="s">
        <v>622</v>
      </c>
      <c r="D379" s="177"/>
      <c r="E379" s="170">
        <f>E380</f>
        <v>10550.6</v>
      </c>
    </row>
    <row r="380" spans="1:5" ht="63" customHeight="1" x14ac:dyDescent="0.3">
      <c r="A380" s="223"/>
      <c r="B380" s="182" t="s">
        <v>339</v>
      </c>
      <c r="C380" s="177" t="s">
        <v>622</v>
      </c>
      <c r="D380" s="89" t="s">
        <v>185</v>
      </c>
      <c r="E380" s="170">
        <f>Ведомственная!J338</f>
        <v>10550.6</v>
      </c>
    </row>
    <row r="381" spans="1:5" ht="66" customHeight="1" x14ac:dyDescent="0.3">
      <c r="A381" s="218" t="s">
        <v>606</v>
      </c>
      <c r="B381" s="215" t="s">
        <v>247</v>
      </c>
      <c r="C381" s="195" t="s">
        <v>533</v>
      </c>
      <c r="D381" s="192"/>
      <c r="E381" s="204">
        <f>E382+E397</f>
        <v>48821.9</v>
      </c>
    </row>
    <row r="382" spans="1:5" ht="66" customHeight="1" x14ac:dyDescent="0.3">
      <c r="A382" s="39"/>
      <c r="B382" s="15" t="s">
        <v>261</v>
      </c>
      <c r="C382" s="31" t="s">
        <v>534</v>
      </c>
      <c r="D382" s="31"/>
      <c r="E382" s="93">
        <f>E383+E387+E393+E395</f>
        <v>10210.099999999999</v>
      </c>
    </row>
    <row r="383" spans="1:5" ht="66" customHeight="1" x14ac:dyDescent="0.3">
      <c r="A383" s="39"/>
      <c r="B383" s="22" t="s">
        <v>195</v>
      </c>
      <c r="C383" s="34" t="s">
        <v>538</v>
      </c>
      <c r="D383" s="34"/>
      <c r="E383" s="93">
        <f>E384+E385+E386</f>
        <v>1559.6</v>
      </c>
    </row>
    <row r="384" spans="1:5" ht="42" customHeight="1" x14ac:dyDescent="0.3">
      <c r="A384" s="39"/>
      <c r="B384" s="59" t="s">
        <v>221</v>
      </c>
      <c r="C384" s="34" t="s">
        <v>538</v>
      </c>
      <c r="D384" s="34" t="s">
        <v>180</v>
      </c>
      <c r="E384" s="93">
        <f>Ведомственная!J635</f>
        <v>1457.3</v>
      </c>
    </row>
    <row r="385" spans="1:7" ht="47.25" customHeight="1" x14ac:dyDescent="0.3">
      <c r="A385" s="39"/>
      <c r="B385" s="10" t="s">
        <v>222</v>
      </c>
      <c r="C385" s="34" t="s">
        <v>538</v>
      </c>
      <c r="D385" s="34" t="s">
        <v>181</v>
      </c>
      <c r="E385" s="93">
        <f>Ведомственная!J636</f>
        <v>100</v>
      </c>
    </row>
    <row r="386" spans="1:7" ht="30.75" customHeight="1" x14ac:dyDescent="0.3">
      <c r="A386" s="39"/>
      <c r="B386" s="113" t="s">
        <v>338</v>
      </c>
      <c r="C386" s="34" t="s">
        <v>538</v>
      </c>
      <c r="D386" s="34" t="s">
        <v>182</v>
      </c>
      <c r="E386" s="93">
        <f>Ведомственная!J637</f>
        <v>2.2999999999999998</v>
      </c>
    </row>
    <row r="387" spans="1:7" ht="28.5" customHeight="1" x14ac:dyDescent="0.3">
      <c r="A387" s="39"/>
      <c r="B387" s="13" t="s">
        <v>262</v>
      </c>
      <c r="C387" s="131" t="s">
        <v>535</v>
      </c>
      <c r="D387" s="31"/>
      <c r="E387" s="93">
        <f>E390+E391+E388+E389+E392</f>
        <v>3572.7</v>
      </c>
    </row>
    <row r="388" spans="1:7" ht="28.5" customHeight="1" x14ac:dyDescent="0.3">
      <c r="A388" s="39"/>
      <c r="B388" s="116" t="s">
        <v>186</v>
      </c>
      <c r="C388" s="131" t="s">
        <v>535</v>
      </c>
      <c r="D388" s="31" t="s">
        <v>184</v>
      </c>
      <c r="E388" s="93">
        <f>Ведомственная!J627</f>
        <v>0</v>
      </c>
    </row>
    <row r="389" spans="1:7" ht="49.5" customHeight="1" x14ac:dyDescent="0.3">
      <c r="A389" s="39"/>
      <c r="B389" s="59" t="s">
        <v>221</v>
      </c>
      <c r="C389" s="131" t="s">
        <v>535</v>
      </c>
      <c r="D389" s="31" t="s">
        <v>180</v>
      </c>
      <c r="E389" s="93">
        <f>Ведомственная!J628</f>
        <v>1494</v>
      </c>
    </row>
    <row r="390" spans="1:7" ht="53.25" customHeight="1" x14ac:dyDescent="0.3">
      <c r="A390" s="39"/>
      <c r="B390" s="10" t="s">
        <v>222</v>
      </c>
      <c r="C390" s="131" t="s">
        <v>535</v>
      </c>
      <c r="D390" s="31" t="s">
        <v>181</v>
      </c>
      <c r="E390" s="93">
        <f>Ведомственная!J629</f>
        <v>625</v>
      </c>
    </row>
    <row r="391" spans="1:7" ht="42" customHeight="1" x14ac:dyDescent="0.3">
      <c r="A391" s="39"/>
      <c r="B391" s="132" t="s">
        <v>231</v>
      </c>
      <c r="C391" s="131" t="s">
        <v>535</v>
      </c>
      <c r="D391" s="131" t="s">
        <v>230</v>
      </c>
      <c r="E391" s="93">
        <f>Ведомственная!J610+Ведомственная!J489</f>
        <v>1352.7</v>
      </c>
    </row>
    <row r="392" spans="1:7" ht="42" customHeight="1" x14ac:dyDescent="0.3">
      <c r="A392" s="39"/>
      <c r="B392" s="113" t="s">
        <v>338</v>
      </c>
      <c r="C392" s="131" t="s">
        <v>535</v>
      </c>
      <c r="D392" s="131" t="s">
        <v>182</v>
      </c>
      <c r="E392" s="93">
        <f>Ведомственная!J630</f>
        <v>101</v>
      </c>
    </row>
    <row r="393" spans="1:7" ht="94.5" customHeight="1" x14ac:dyDescent="0.3">
      <c r="A393" s="39"/>
      <c r="B393" s="124" t="s">
        <v>50</v>
      </c>
      <c r="C393" s="31" t="s">
        <v>53</v>
      </c>
      <c r="D393" s="131"/>
      <c r="E393" s="93">
        <f>E394</f>
        <v>5015.3</v>
      </c>
    </row>
    <row r="394" spans="1:7" ht="26.25" customHeight="1" x14ac:dyDescent="0.3">
      <c r="A394" s="39"/>
      <c r="B394" s="132" t="s">
        <v>231</v>
      </c>
      <c r="C394" s="31" t="s">
        <v>53</v>
      </c>
      <c r="D394" s="131" t="s">
        <v>230</v>
      </c>
      <c r="E394" s="93">
        <f>Ведомственная!J612</f>
        <v>5015.3</v>
      </c>
    </row>
    <row r="395" spans="1:7" ht="165.75" customHeight="1" x14ac:dyDescent="0.3">
      <c r="A395" s="39"/>
      <c r="B395" s="22" t="s">
        <v>277</v>
      </c>
      <c r="C395" s="2" t="s">
        <v>54</v>
      </c>
      <c r="D395" s="7"/>
      <c r="E395" s="93">
        <f>E396</f>
        <v>62.5</v>
      </c>
    </row>
    <row r="396" spans="1:7" ht="26.25" customHeight="1" x14ac:dyDescent="0.3">
      <c r="A396" s="39"/>
      <c r="B396" s="13" t="s">
        <v>231</v>
      </c>
      <c r="C396" s="2" t="s">
        <v>54</v>
      </c>
      <c r="D396" s="86" t="s">
        <v>230</v>
      </c>
      <c r="E396" s="93">
        <f>Ведомственная!J614</f>
        <v>62.5</v>
      </c>
    </row>
    <row r="397" spans="1:7" ht="30.75" customHeight="1" x14ac:dyDescent="0.3">
      <c r="A397" s="39"/>
      <c r="B397" s="22" t="s">
        <v>260</v>
      </c>
      <c r="C397" s="9" t="s">
        <v>536</v>
      </c>
      <c r="D397" s="8"/>
      <c r="E397" s="93">
        <f>E398</f>
        <v>38611.800000000003</v>
      </c>
    </row>
    <row r="398" spans="1:7" ht="56.25" customHeight="1" x14ac:dyDescent="0.3">
      <c r="A398" s="39"/>
      <c r="B398" s="4" t="s">
        <v>201</v>
      </c>
      <c r="C398" s="9" t="s">
        <v>537</v>
      </c>
      <c r="D398" s="8"/>
      <c r="E398" s="93">
        <f>E399</f>
        <v>38611.800000000003</v>
      </c>
    </row>
    <row r="399" spans="1:7" ht="41.25" customHeight="1" x14ac:dyDescent="0.3">
      <c r="A399" s="39"/>
      <c r="B399" s="15" t="s">
        <v>231</v>
      </c>
      <c r="C399" s="9" t="s">
        <v>537</v>
      </c>
      <c r="D399" s="8" t="s">
        <v>230</v>
      </c>
      <c r="E399" s="93">
        <f>Ведомственная!J617+Ведомственная!J622</f>
        <v>38611.800000000003</v>
      </c>
    </row>
    <row r="400" spans="1:7" ht="79.5" customHeight="1" x14ac:dyDescent="0.3">
      <c r="A400" s="218" t="s">
        <v>607</v>
      </c>
      <c r="B400" s="215" t="s">
        <v>352</v>
      </c>
      <c r="C400" s="195" t="s">
        <v>422</v>
      </c>
      <c r="D400" s="89"/>
      <c r="E400" s="228">
        <f>E401</f>
        <v>10.5</v>
      </c>
      <c r="F400" s="9" t="s">
        <v>422</v>
      </c>
      <c r="G400" s="8"/>
    </row>
    <row r="401" spans="1:14" ht="55.5" customHeight="1" x14ac:dyDescent="0.3">
      <c r="A401" s="223"/>
      <c r="B401" s="206" t="s">
        <v>354</v>
      </c>
      <c r="C401" s="131" t="s">
        <v>423</v>
      </c>
      <c r="D401" s="131"/>
      <c r="E401" s="229">
        <f>E402</f>
        <v>10.5</v>
      </c>
      <c r="F401" s="31" t="s">
        <v>423</v>
      </c>
      <c r="G401" s="31"/>
    </row>
    <row r="402" spans="1:14" ht="42" customHeight="1" x14ac:dyDescent="0.3">
      <c r="A402" s="223"/>
      <c r="B402" s="124" t="s">
        <v>222</v>
      </c>
      <c r="C402" s="131" t="s">
        <v>423</v>
      </c>
      <c r="D402" s="131" t="s">
        <v>181</v>
      </c>
      <c r="E402" s="229">
        <f>Ведомственная!J129</f>
        <v>10.5</v>
      </c>
      <c r="F402" s="31" t="s">
        <v>423</v>
      </c>
      <c r="G402" s="31" t="s">
        <v>181</v>
      </c>
    </row>
    <row r="403" spans="1:14" ht="89.25" customHeight="1" x14ac:dyDescent="0.3">
      <c r="A403" s="221" t="s">
        <v>608</v>
      </c>
      <c r="B403" s="230" t="s">
        <v>584</v>
      </c>
      <c r="C403" s="195" t="s">
        <v>585</v>
      </c>
      <c r="D403" s="195"/>
      <c r="E403" s="204">
        <f>E404+E406</f>
        <v>445</v>
      </c>
    </row>
    <row r="404" spans="1:14" ht="72" customHeight="1" x14ac:dyDescent="0.3">
      <c r="A404" s="231"/>
      <c r="B404" s="224" t="s">
        <v>587</v>
      </c>
      <c r="C404" s="86" t="s">
        <v>586</v>
      </c>
      <c r="D404" s="86"/>
      <c r="E404" s="170">
        <f>E405</f>
        <v>55.2</v>
      </c>
    </row>
    <row r="405" spans="1:14" ht="32.25" customHeight="1" x14ac:dyDescent="0.3">
      <c r="A405" s="231"/>
      <c r="B405" s="224" t="s">
        <v>231</v>
      </c>
      <c r="C405" s="86" t="s">
        <v>586</v>
      </c>
      <c r="D405" s="86" t="s">
        <v>230</v>
      </c>
      <c r="E405" s="170">
        <f>Ведомственная!J296</f>
        <v>55.2</v>
      </c>
    </row>
    <row r="406" spans="1:14" ht="80.25" customHeight="1" x14ac:dyDescent="0.3">
      <c r="A406" s="231"/>
      <c r="B406" s="224" t="s">
        <v>588</v>
      </c>
      <c r="C406" s="86" t="s">
        <v>589</v>
      </c>
      <c r="D406" s="86"/>
      <c r="E406" s="170">
        <f>E407</f>
        <v>389.8</v>
      </c>
    </row>
    <row r="407" spans="1:14" ht="36.75" customHeight="1" x14ac:dyDescent="0.3">
      <c r="A407" s="231"/>
      <c r="B407" s="224" t="s">
        <v>231</v>
      </c>
      <c r="C407" s="86" t="s">
        <v>589</v>
      </c>
      <c r="D407" s="86" t="s">
        <v>230</v>
      </c>
      <c r="E407" s="170">
        <f>Ведомственная!J584</f>
        <v>389.8</v>
      </c>
    </row>
    <row r="408" spans="1:14" ht="65.25" customHeight="1" x14ac:dyDescent="0.3">
      <c r="A408" s="221" t="s">
        <v>609</v>
      </c>
      <c r="B408" s="219" t="s">
        <v>208</v>
      </c>
      <c r="C408" s="187" t="s">
        <v>373</v>
      </c>
      <c r="D408" s="86"/>
      <c r="E408" s="204">
        <f>E409+E412</f>
        <v>5342.6399999999994</v>
      </c>
      <c r="N408" s="183"/>
    </row>
    <row r="409" spans="1:14" ht="40.5" customHeight="1" x14ac:dyDescent="0.3">
      <c r="A409" s="33"/>
      <c r="B409" s="116" t="s">
        <v>207</v>
      </c>
      <c r="C409" s="32" t="s">
        <v>374</v>
      </c>
      <c r="D409" s="9"/>
      <c r="E409" s="93">
        <f>E410</f>
        <v>1950.23</v>
      </c>
    </row>
    <row r="410" spans="1:14" ht="42" customHeight="1" x14ac:dyDescent="0.3">
      <c r="A410" s="33"/>
      <c r="B410" s="116" t="s">
        <v>195</v>
      </c>
      <c r="C410" s="32" t="s">
        <v>375</v>
      </c>
      <c r="D410" s="9"/>
      <c r="E410" s="93">
        <f>E411</f>
        <v>1950.23</v>
      </c>
    </row>
    <row r="411" spans="1:14" ht="42" customHeight="1" x14ac:dyDescent="0.3">
      <c r="A411" s="33"/>
      <c r="B411" s="116" t="s">
        <v>221</v>
      </c>
      <c r="C411" s="32" t="s">
        <v>375</v>
      </c>
      <c r="D411" s="9" t="s">
        <v>180</v>
      </c>
      <c r="E411" s="93">
        <f>Ведомственная!J34</f>
        <v>1950.23</v>
      </c>
    </row>
    <row r="412" spans="1:14" ht="33" customHeight="1" x14ac:dyDescent="0.3">
      <c r="A412" s="33"/>
      <c r="B412" s="116" t="s">
        <v>209</v>
      </c>
      <c r="C412" s="32" t="s">
        <v>376</v>
      </c>
      <c r="D412" s="9"/>
      <c r="E412" s="93">
        <f>E413</f>
        <v>3392.41</v>
      </c>
    </row>
    <row r="413" spans="1:14" ht="42" customHeight="1" x14ac:dyDescent="0.3">
      <c r="A413" s="33"/>
      <c r="B413" s="116" t="s">
        <v>195</v>
      </c>
      <c r="C413" s="32" t="s">
        <v>377</v>
      </c>
      <c r="D413" s="9"/>
      <c r="E413" s="93">
        <f>E414+E415+E416</f>
        <v>3392.41</v>
      </c>
    </row>
    <row r="414" spans="1:14" ht="42" customHeight="1" x14ac:dyDescent="0.3">
      <c r="A414" s="33"/>
      <c r="B414" s="116" t="s">
        <v>221</v>
      </c>
      <c r="C414" s="32" t="s">
        <v>377</v>
      </c>
      <c r="D414" s="9" t="s">
        <v>180</v>
      </c>
      <c r="E414" s="93">
        <f>Ведомственная!J37</f>
        <v>2939.41</v>
      </c>
    </row>
    <row r="415" spans="1:14" ht="42" customHeight="1" x14ac:dyDescent="0.3">
      <c r="A415" s="33"/>
      <c r="B415" s="113" t="s">
        <v>222</v>
      </c>
      <c r="C415" s="32" t="s">
        <v>377</v>
      </c>
      <c r="D415" s="9" t="s">
        <v>181</v>
      </c>
      <c r="E415" s="93">
        <f>Ведомственная!J38</f>
        <v>447</v>
      </c>
    </row>
    <row r="416" spans="1:14" ht="42" customHeight="1" x14ac:dyDescent="0.3">
      <c r="A416" s="33"/>
      <c r="B416" s="10" t="s">
        <v>338</v>
      </c>
      <c r="C416" s="32" t="s">
        <v>377</v>
      </c>
      <c r="D416" s="9" t="s">
        <v>182</v>
      </c>
      <c r="E416" s="93">
        <f>Ведомственная!J39</f>
        <v>6</v>
      </c>
    </row>
    <row r="417" spans="1:6" ht="63.75" customHeight="1" x14ac:dyDescent="0.3">
      <c r="A417" s="218" t="s">
        <v>610</v>
      </c>
      <c r="B417" s="215" t="s">
        <v>193</v>
      </c>
      <c r="C417" s="201" t="s">
        <v>380</v>
      </c>
      <c r="D417" s="86"/>
      <c r="E417" s="204">
        <f>E418</f>
        <v>1972.63</v>
      </c>
    </row>
    <row r="418" spans="1:6" ht="42" customHeight="1" x14ac:dyDescent="0.3">
      <c r="A418" s="223"/>
      <c r="B418" s="182" t="s">
        <v>194</v>
      </c>
      <c r="C418" s="133" t="s">
        <v>379</v>
      </c>
      <c r="D418" s="86"/>
      <c r="E418" s="170">
        <f>E419</f>
        <v>1972.63</v>
      </c>
    </row>
    <row r="419" spans="1:6" ht="44.25" customHeight="1" x14ac:dyDescent="0.3">
      <c r="A419" s="218"/>
      <c r="B419" s="168" t="s">
        <v>195</v>
      </c>
      <c r="C419" s="133" t="s">
        <v>378</v>
      </c>
      <c r="D419" s="133"/>
      <c r="E419" s="170">
        <f>E420</f>
        <v>1972.63</v>
      </c>
    </row>
    <row r="420" spans="1:6" ht="45" customHeight="1" x14ac:dyDescent="0.3">
      <c r="A420" s="223"/>
      <c r="B420" s="168" t="s">
        <v>221</v>
      </c>
      <c r="C420" s="133" t="s">
        <v>378</v>
      </c>
      <c r="D420" s="133" t="s">
        <v>180</v>
      </c>
      <c r="E420" s="170">
        <f>Ведомственная!J46</f>
        <v>1972.63</v>
      </c>
    </row>
    <row r="421" spans="1:6" ht="45" customHeight="1" x14ac:dyDescent="0.3">
      <c r="A421" s="218" t="s">
        <v>611</v>
      </c>
      <c r="B421" s="247" t="s">
        <v>4</v>
      </c>
      <c r="C421" s="248" t="s">
        <v>6</v>
      </c>
      <c r="D421" s="32"/>
      <c r="E421" s="204">
        <f>E422</f>
        <v>600</v>
      </c>
    </row>
    <row r="422" spans="1:6" ht="45" customHeight="1" x14ac:dyDescent="0.3">
      <c r="A422" s="223"/>
      <c r="B422" s="10" t="s">
        <v>5</v>
      </c>
      <c r="C422" s="35" t="s">
        <v>7</v>
      </c>
      <c r="D422" s="32"/>
      <c r="E422" s="170">
        <f>E423</f>
        <v>600</v>
      </c>
    </row>
    <row r="423" spans="1:6" ht="45" customHeight="1" x14ac:dyDescent="0.3">
      <c r="A423" s="223"/>
      <c r="B423" s="10" t="s">
        <v>222</v>
      </c>
      <c r="C423" s="35" t="s">
        <v>7</v>
      </c>
      <c r="D423" s="32" t="s">
        <v>181</v>
      </c>
      <c r="E423" s="170">
        <f>Ведомственная!J76</f>
        <v>600</v>
      </c>
    </row>
    <row r="424" spans="1:6" ht="42.75" customHeight="1" x14ac:dyDescent="0.3">
      <c r="A424" s="218" t="s">
        <v>612</v>
      </c>
      <c r="B424" s="194" t="s">
        <v>256</v>
      </c>
      <c r="C424" s="187" t="s">
        <v>641</v>
      </c>
      <c r="D424" s="86"/>
      <c r="E424" s="204">
        <f>E425</f>
        <v>2156.212</v>
      </c>
    </row>
    <row r="425" spans="1:6" ht="35.25" customHeight="1" x14ac:dyDescent="0.3">
      <c r="A425" s="223"/>
      <c r="B425" s="232" t="s">
        <v>257</v>
      </c>
      <c r="C425" s="133" t="s">
        <v>640</v>
      </c>
      <c r="D425" s="86"/>
      <c r="E425" s="170">
        <f>E426</f>
        <v>2156.212</v>
      </c>
      <c r="F425" s="33"/>
    </row>
    <row r="426" spans="1:6" ht="45" customHeight="1" x14ac:dyDescent="0.3">
      <c r="A426" s="223"/>
      <c r="B426" s="142" t="s">
        <v>195</v>
      </c>
      <c r="C426" s="133" t="s">
        <v>639</v>
      </c>
      <c r="D426" s="86"/>
      <c r="E426" s="170">
        <f>E427+E428+E429</f>
        <v>2156.212</v>
      </c>
      <c r="F426" s="33"/>
    </row>
    <row r="427" spans="1:6" ht="37.5" customHeight="1" x14ac:dyDescent="0.3">
      <c r="A427" s="223"/>
      <c r="B427" s="168" t="s">
        <v>221</v>
      </c>
      <c r="C427" s="133" t="s">
        <v>639</v>
      </c>
      <c r="D427" s="86" t="s">
        <v>180</v>
      </c>
      <c r="E427" s="170">
        <f>Ведомственная!J373</f>
        <v>2110.9088000000002</v>
      </c>
    </row>
    <row r="428" spans="1:6" ht="47.25" customHeight="1" x14ac:dyDescent="0.3">
      <c r="A428" s="223"/>
      <c r="B428" s="132" t="s">
        <v>222</v>
      </c>
      <c r="C428" s="133" t="s">
        <v>639</v>
      </c>
      <c r="D428" s="86" t="s">
        <v>181</v>
      </c>
      <c r="E428" s="170">
        <f>Ведомственная!J374</f>
        <v>44.603200000000001</v>
      </c>
    </row>
    <row r="429" spans="1:6" ht="32.25" customHeight="1" x14ac:dyDescent="0.3">
      <c r="A429" s="223"/>
      <c r="B429" s="132" t="s">
        <v>338</v>
      </c>
      <c r="C429" s="133" t="s">
        <v>639</v>
      </c>
      <c r="D429" s="86" t="s">
        <v>182</v>
      </c>
      <c r="E429" s="170">
        <f>Ведомственная!J375</f>
        <v>0.7</v>
      </c>
    </row>
    <row r="430" spans="1:6" ht="72.75" customHeight="1" x14ac:dyDescent="0.3">
      <c r="A430" s="218" t="s">
        <v>613</v>
      </c>
      <c r="B430" s="233" t="s">
        <v>226</v>
      </c>
      <c r="C430" s="187" t="s">
        <v>383</v>
      </c>
      <c r="D430" s="86"/>
      <c r="E430" s="234">
        <f>E431+E434</f>
        <v>6390.1080000000002</v>
      </c>
    </row>
    <row r="431" spans="1:6" ht="59.25" customHeight="1" x14ac:dyDescent="0.3">
      <c r="A431" s="33"/>
      <c r="B431" s="105" t="s">
        <v>204</v>
      </c>
      <c r="C431" s="32" t="s">
        <v>68</v>
      </c>
      <c r="D431" s="9"/>
      <c r="E431" s="93">
        <f>E432</f>
        <v>2379.92</v>
      </c>
    </row>
    <row r="432" spans="1:6" ht="38.25" customHeight="1" x14ac:dyDescent="0.3">
      <c r="A432" s="33"/>
      <c r="B432" s="148" t="s">
        <v>195</v>
      </c>
      <c r="C432" s="32" t="s">
        <v>69</v>
      </c>
      <c r="D432" s="9"/>
      <c r="E432" s="93">
        <f>E433</f>
        <v>2379.92</v>
      </c>
    </row>
    <row r="433" spans="1:5" ht="36" customHeight="1" x14ac:dyDescent="0.3">
      <c r="A433" s="33"/>
      <c r="B433" s="59" t="s">
        <v>221</v>
      </c>
      <c r="C433" s="32" t="s">
        <v>69</v>
      </c>
      <c r="D433" s="9" t="s">
        <v>180</v>
      </c>
      <c r="E433" s="93">
        <f>Ведомственная!J382</f>
        <v>2379.92</v>
      </c>
    </row>
    <row r="434" spans="1:5" ht="52.5" customHeight="1" x14ac:dyDescent="0.3">
      <c r="A434" s="33"/>
      <c r="B434" s="10" t="s">
        <v>205</v>
      </c>
      <c r="C434" s="32" t="s">
        <v>70</v>
      </c>
      <c r="D434" s="2"/>
      <c r="E434" s="93">
        <f>E435</f>
        <v>4010.1880000000001</v>
      </c>
    </row>
    <row r="435" spans="1:5" ht="42" customHeight="1" x14ac:dyDescent="0.3">
      <c r="A435" s="33"/>
      <c r="B435" s="10" t="s">
        <v>195</v>
      </c>
      <c r="C435" s="32" t="s">
        <v>71</v>
      </c>
      <c r="D435" s="2"/>
      <c r="E435" s="93">
        <f>E436+E437+E438</f>
        <v>4010.1880000000001</v>
      </c>
    </row>
    <row r="436" spans="1:5" ht="43.5" customHeight="1" x14ac:dyDescent="0.3">
      <c r="A436" s="33"/>
      <c r="B436" s="59" t="s">
        <v>221</v>
      </c>
      <c r="C436" s="32" t="s">
        <v>71</v>
      </c>
      <c r="D436" s="2" t="s">
        <v>180</v>
      </c>
      <c r="E436" s="93">
        <f>Ведомственная!J385</f>
        <v>3067.92</v>
      </c>
    </row>
    <row r="437" spans="1:5" ht="39.75" customHeight="1" x14ac:dyDescent="0.3">
      <c r="A437" s="33"/>
      <c r="B437" s="10" t="s">
        <v>222</v>
      </c>
      <c r="C437" s="32" t="s">
        <v>71</v>
      </c>
      <c r="D437" s="2" t="s">
        <v>181</v>
      </c>
      <c r="E437" s="93">
        <f>Ведомственная!J386</f>
        <v>917.36799999999994</v>
      </c>
    </row>
    <row r="438" spans="1:5" ht="29.25" customHeight="1" x14ac:dyDescent="0.3">
      <c r="A438" s="33"/>
      <c r="B438" s="10" t="s">
        <v>338</v>
      </c>
      <c r="C438" s="32" t="s">
        <v>71</v>
      </c>
      <c r="D438" s="2" t="s">
        <v>182</v>
      </c>
      <c r="E438" s="93">
        <f>Ведомственная!J387</f>
        <v>24.9</v>
      </c>
    </row>
    <row r="439" spans="1:5" ht="32.25" customHeight="1" x14ac:dyDescent="0.3">
      <c r="A439" s="218" t="s">
        <v>614</v>
      </c>
      <c r="B439" s="235" t="s">
        <v>197</v>
      </c>
      <c r="C439" s="188" t="s">
        <v>390</v>
      </c>
      <c r="D439" s="99"/>
      <c r="E439" s="204">
        <f>E440</f>
        <v>100</v>
      </c>
    </row>
    <row r="440" spans="1:5" ht="47.25" customHeight="1" x14ac:dyDescent="0.3">
      <c r="A440" s="223"/>
      <c r="B440" s="182" t="s">
        <v>198</v>
      </c>
      <c r="C440" s="99" t="s">
        <v>391</v>
      </c>
      <c r="D440" s="99"/>
      <c r="E440" s="123">
        <f>E441</f>
        <v>100</v>
      </c>
    </row>
    <row r="441" spans="1:5" ht="27.75" customHeight="1" x14ac:dyDescent="0.3">
      <c r="A441" s="223"/>
      <c r="B441" s="236" t="s">
        <v>224</v>
      </c>
      <c r="C441" s="99" t="s">
        <v>391</v>
      </c>
      <c r="D441" s="99" t="s">
        <v>223</v>
      </c>
      <c r="E441" s="123">
        <f>Ведомственная!J80</f>
        <v>100</v>
      </c>
    </row>
    <row r="442" spans="1:5" ht="62.25" customHeight="1" x14ac:dyDescent="0.3">
      <c r="A442" s="218" t="s">
        <v>615</v>
      </c>
      <c r="B442" s="186" t="s">
        <v>360</v>
      </c>
      <c r="C442" s="214" t="s">
        <v>543</v>
      </c>
      <c r="D442" s="131"/>
      <c r="E442" s="202">
        <f>E443</f>
        <v>57.3</v>
      </c>
    </row>
    <row r="443" spans="1:5" ht="53.25" customHeight="1" x14ac:dyDescent="0.3">
      <c r="A443" s="223"/>
      <c r="B443" s="168" t="s">
        <v>202</v>
      </c>
      <c r="C443" s="133" t="s">
        <v>623</v>
      </c>
      <c r="D443" s="133"/>
      <c r="E443" s="123">
        <f>E444</f>
        <v>57.3</v>
      </c>
    </row>
    <row r="444" spans="1:5" ht="30" customHeight="1" x14ac:dyDescent="0.3">
      <c r="A444" s="223"/>
      <c r="B444" s="168" t="s">
        <v>214</v>
      </c>
      <c r="C444" s="133" t="s">
        <v>623</v>
      </c>
      <c r="D444" s="133" t="s">
        <v>215</v>
      </c>
      <c r="E444" s="123">
        <f>Ведомственная!J343</f>
        <v>57.3</v>
      </c>
    </row>
    <row r="445" spans="1:5" ht="66.75" customHeight="1" x14ac:dyDescent="0.3">
      <c r="A445" s="218" t="s">
        <v>8</v>
      </c>
      <c r="B445" s="191" t="s">
        <v>387</v>
      </c>
      <c r="C445" s="192" t="s">
        <v>389</v>
      </c>
      <c r="D445" s="133"/>
      <c r="E445" s="202">
        <f>E446</f>
        <v>78.400000000000006</v>
      </c>
    </row>
    <row r="446" spans="1:5" ht="82.5" customHeight="1" x14ac:dyDescent="0.3">
      <c r="A446" s="223"/>
      <c r="B446" s="132" t="s">
        <v>386</v>
      </c>
      <c r="C446" s="89" t="s">
        <v>416</v>
      </c>
      <c r="D446" s="133"/>
      <c r="E446" s="123">
        <f>E447</f>
        <v>78.400000000000006</v>
      </c>
    </row>
    <row r="447" spans="1:5" ht="45" customHeight="1" x14ac:dyDescent="0.3">
      <c r="A447" s="223"/>
      <c r="B447" s="132" t="s">
        <v>222</v>
      </c>
      <c r="C447" s="89" t="s">
        <v>416</v>
      </c>
      <c r="D447" s="133" t="s">
        <v>181</v>
      </c>
      <c r="E447" s="170">
        <f>Ведомственная!J72</f>
        <v>78.400000000000006</v>
      </c>
    </row>
    <row r="448" spans="1:5" ht="52.5" customHeight="1" x14ac:dyDescent="0.3">
      <c r="A448" s="218" t="s">
        <v>9</v>
      </c>
      <c r="B448" s="194" t="s">
        <v>361</v>
      </c>
      <c r="C448" s="188" t="s">
        <v>512</v>
      </c>
      <c r="D448" s="99"/>
      <c r="E448" s="204">
        <f>E449</f>
        <v>89915.9</v>
      </c>
    </row>
    <row r="449" spans="1:5" ht="45.75" customHeight="1" x14ac:dyDescent="0.3">
      <c r="A449" s="33"/>
      <c r="B449" s="22" t="s">
        <v>210</v>
      </c>
      <c r="C449" s="2" t="s">
        <v>513</v>
      </c>
      <c r="D449" s="2"/>
      <c r="E449" s="93">
        <f>E450+E452</f>
        <v>89915.9</v>
      </c>
    </row>
    <row r="450" spans="1:5" ht="40.5" customHeight="1" x14ac:dyDescent="0.3">
      <c r="A450" s="33"/>
      <c r="B450" s="22" t="s">
        <v>203</v>
      </c>
      <c r="C450" s="2" t="s">
        <v>511</v>
      </c>
      <c r="D450" s="2"/>
      <c r="E450" s="68">
        <f>E451</f>
        <v>12908.9</v>
      </c>
    </row>
    <row r="451" spans="1:5" ht="30" customHeight="1" x14ac:dyDescent="0.3">
      <c r="A451" s="33"/>
      <c r="B451" s="10" t="s">
        <v>241</v>
      </c>
      <c r="C451" s="2" t="s">
        <v>511</v>
      </c>
      <c r="D451" s="2" t="s">
        <v>240</v>
      </c>
      <c r="E451" s="68">
        <f>Ведомственная!J366</f>
        <v>12908.9</v>
      </c>
    </row>
    <row r="452" spans="1:5" ht="58.5" customHeight="1" x14ac:dyDescent="0.3">
      <c r="A452" s="33"/>
      <c r="B452" s="22" t="s">
        <v>636</v>
      </c>
      <c r="C452" s="2" t="s">
        <v>634</v>
      </c>
      <c r="D452" s="2"/>
      <c r="E452" s="68">
        <f>E453</f>
        <v>77007</v>
      </c>
    </row>
    <row r="453" spans="1:5" ht="30" customHeight="1" x14ac:dyDescent="0.3">
      <c r="A453" s="33"/>
      <c r="B453" s="10" t="s">
        <v>635</v>
      </c>
      <c r="C453" s="2" t="s">
        <v>634</v>
      </c>
      <c r="D453" s="2" t="s">
        <v>633</v>
      </c>
      <c r="E453" s="68">
        <f>Ведомственная!J348</f>
        <v>77007</v>
      </c>
    </row>
    <row r="454" spans="1:5" ht="46.5" customHeight="1" x14ac:dyDescent="0.3">
      <c r="A454" s="39" t="s">
        <v>17</v>
      </c>
      <c r="B454" s="251" t="s">
        <v>12</v>
      </c>
      <c r="C454" s="252" t="s">
        <v>11</v>
      </c>
      <c r="D454" s="31"/>
      <c r="E454" s="74">
        <f>E455</f>
        <v>7736.52</v>
      </c>
    </row>
    <row r="455" spans="1:5" ht="30" customHeight="1" x14ac:dyDescent="0.3">
      <c r="A455" s="33"/>
      <c r="B455" s="113" t="s">
        <v>14</v>
      </c>
      <c r="C455" s="31" t="s">
        <v>13</v>
      </c>
      <c r="D455" s="31"/>
      <c r="E455" s="68">
        <f>E456+E458+E460</f>
        <v>7736.52</v>
      </c>
    </row>
    <row r="456" spans="1:5" ht="46.5" customHeight="1" x14ac:dyDescent="0.3">
      <c r="A456" s="223"/>
      <c r="B456" s="124" t="s">
        <v>34</v>
      </c>
      <c r="C456" s="131" t="s">
        <v>35</v>
      </c>
      <c r="D456" s="131"/>
      <c r="E456" s="181">
        <f>E457</f>
        <v>142.91999999999999</v>
      </c>
    </row>
    <row r="457" spans="1:5" ht="30" customHeight="1" x14ac:dyDescent="0.3">
      <c r="A457" s="223"/>
      <c r="B457" s="124" t="s">
        <v>36</v>
      </c>
      <c r="C457" s="131" t="s">
        <v>35</v>
      </c>
      <c r="D457" s="131" t="s">
        <v>37</v>
      </c>
      <c r="E457" s="181">
        <f>Ведомственная!J133</f>
        <v>142.91999999999999</v>
      </c>
    </row>
    <row r="458" spans="1:5" ht="81.75" customHeight="1" x14ac:dyDescent="0.3">
      <c r="A458" s="33"/>
      <c r="B458" s="113" t="s">
        <v>15</v>
      </c>
      <c r="C458" s="31" t="s">
        <v>16</v>
      </c>
      <c r="D458" s="31"/>
      <c r="E458" s="68">
        <f>E459</f>
        <v>300</v>
      </c>
    </row>
    <row r="459" spans="1:5" ht="42.75" customHeight="1" x14ac:dyDescent="0.3">
      <c r="A459" s="33"/>
      <c r="B459" s="113" t="s">
        <v>222</v>
      </c>
      <c r="C459" s="31" t="s">
        <v>16</v>
      </c>
      <c r="D459" s="31" t="s">
        <v>181</v>
      </c>
      <c r="E459" s="68">
        <f>Ведомственная!J232</f>
        <v>300</v>
      </c>
    </row>
    <row r="460" spans="1:5" ht="106.5" customHeight="1" x14ac:dyDescent="0.3">
      <c r="A460" s="33"/>
      <c r="B460" s="124" t="s">
        <v>45</v>
      </c>
      <c r="C460" s="131" t="s">
        <v>43</v>
      </c>
      <c r="D460" s="131"/>
      <c r="E460" s="68">
        <f>E461+E462</f>
        <v>7293.6</v>
      </c>
    </row>
    <row r="461" spans="1:5" ht="31.5" customHeight="1" x14ac:dyDescent="0.3">
      <c r="A461" s="33"/>
      <c r="B461" s="4" t="s">
        <v>238</v>
      </c>
      <c r="C461" s="131" t="s">
        <v>43</v>
      </c>
      <c r="D461" s="131" t="s">
        <v>237</v>
      </c>
      <c r="E461" s="68">
        <f>Ведомственная!J135</f>
        <v>2132.8000000000002</v>
      </c>
    </row>
    <row r="462" spans="1:5" ht="71.25" customHeight="1" x14ac:dyDescent="0.3">
      <c r="A462" s="33"/>
      <c r="B462" s="124" t="s">
        <v>44</v>
      </c>
      <c r="C462" s="131" t="s">
        <v>43</v>
      </c>
      <c r="D462" s="131" t="s">
        <v>185</v>
      </c>
      <c r="E462" s="68">
        <f>Ведомственная!J136</f>
        <v>5160.8</v>
      </c>
    </row>
    <row r="463" spans="1:5" ht="30" customHeight="1" x14ac:dyDescent="0.3">
      <c r="A463" s="33"/>
      <c r="B463" s="10"/>
      <c r="C463" s="2"/>
      <c r="D463" s="2"/>
      <c r="E463" s="68"/>
    </row>
    <row r="464" spans="1:5" ht="50.25" customHeight="1" x14ac:dyDescent="0.3">
      <c r="A464" s="33"/>
      <c r="B464" s="59" t="s">
        <v>55</v>
      </c>
      <c r="C464" s="256"/>
      <c r="D464" s="133"/>
      <c r="E464" s="171" t="s">
        <v>66</v>
      </c>
    </row>
  </sheetData>
  <mergeCells count="12">
    <mergeCell ref="H180:M180"/>
    <mergeCell ref="A16:E16"/>
    <mergeCell ref="C9:G9"/>
    <mergeCell ref="C10:G10"/>
    <mergeCell ref="C11:G11"/>
    <mergeCell ref="C12:G12"/>
    <mergeCell ref="C13:G13"/>
    <mergeCell ref="C6:G6"/>
    <mergeCell ref="C2:G2"/>
    <mergeCell ref="C3:G3"/>
    <mergeCell ref="C4:G4"/>
    <mergeCell ref="C5:G5"/>
  </mergeCells>
  <phoneticPr fontId="5" type="noConversion"/>
  <pageMargins left="1.1811023622047245" right="0.39370078740157483" top="0.78740157480314965" bottom="0.78740157480314965" header="0.51181102362204722" footer="0.51181102362204722"/>
  <pageSetup paperSize="9" scale="69" fitToHeight="0" orientation="portrait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701"/>
  <sheetViews>
    <sheetView view="pageBreakPreview" zoomScale="55" zoomScaleSheetLayoutView="55" workbookViewId="0">
      <selection activeCell="E10" sqref="E10:J10"/>
    </sheetView>
  </sheetViews>
  <sheetFormatPr defaultRowHeight="12.75" x14ac:dyDescent="0.2"/>
  <cols>
    <col min="1" max="1" width="3.5703125" customWidth="1"/>
    <col min="2" max="2" width="53.28515625" customWidth="1"/>
    <col min="3" max="3" width="7.42578125" customWidth="1"/>
    <col min="4" max="4" width="4.42578125" customWidth="1"/>
    <col min="5" max="5" width="4" customWidth="1"/>
    <col min="6" max="6" width="16.5703125" customWidth="1"/>
    <col min="7" max="7" width="5.42578125" customWidth="1"/>
    <col min="8" max="8" width="0.140625" hidden="1" customWidth="1"/>
    <col min="9" max="9" width="14.7109375" customWidth="1"/>
    <col min="10" max="10" width="19.28515625" style="63" customWidth="1"/>
    <col min="11" max="13" width="10.85546875" bestFit="1" customWidth="1"/>
  </cols>
  <sheetData>
    <row r="2" spans="5:10" ht="18" customHeight="1" x14ac:dyDescent="0.2">
      <c r="E2" s="311" t="s">
        <v>667</v>
      </c>
      <c r="F2" s="312"/>
      <c r="G2" s="312"/>
      <c r="H2" s="312"/>
      <c r="I2" s="312"/>
      <c r="J2" s="310"/>
    </row>
    <row r="3" spans="5:10" ht="20.25" customHeight="1" x14ac:dyDescent="0.3">
      <c r="E3" s="309" t="s">
        <v>78</v>
      </c>
      <c r="F3" s="310"/>
      <c r="G3" s="310"/>
      <c r="H3" s="310"/>
      <c r="I3" s="310"/>
      <c r="J3" s="310"/>
    </row>
    <row r="4" spans="5:10" ht="21" customHeight="1" x14ac:dyDescent="0.3">
      <c r="E4" s="309" t="s">
        <v>371</v>
      </c>
      <c r="F4" s="310"/>
      <c r="G4" s="310"/>
      <c r="H4" s="310"/>
      <c r="I4" s="310"/>
      <c r="J4" s="310"/>
    </row>
    <row r="5" spans="5:10" ht="21" customHeight="1" x14ac:dyDescent="0.3">
      <c r="E5" s="309" t="s">
        <v>372</v>
      </c>
      <c r="F5" s="310"/>
      <c r="G5" s="310"/>
      <c r="H5" s="310"/>
      <c r="I5" s="310"/>
      <c r="J5" s="310"/>
    </row>
    <row r="6" spans="5:10" ht="21" customHeight="1" x14ac:dyDescent="0.3">
      <c r="E6" s="309" t="s">
        <v>80</v>
      </c>
      <c r="F6" s="310"/>
      <c r="G6" s="310"/>
      <c r="H6" s="310"/>
      <c r="I6" s="310"/>
      <c r="J6" s="310"/>
    </row>
    <row r="7" spans="5:10" ht="8.25" customHeight="1" x14ac:dyDescent="0.2"/>
    <row r="8" spans="5:10" ht="9.75" customHeight="1" x14ac:dyDescent="0.2"/>
    <row r="9" spans="5:10" ht="12" customHeight="1" x14ac:dyDescent="0.2"/>
    <row r="10" spans="5:10" ht="25.5" customHeight="1" x14ac:dyDescent="0.2">
      <c r="E10" s="311" t="s">
        <v>669</v>
      </c>
      <c r="F10" s="312"/>
      <c r="G10" s="312"/>
      <c r="H10" s="312"/>
      <c r="I10" s="312"/>
      <c r="J10" s="310"/>
    </row>
    <row r="11" spans="5:10" ht="14.25" x14ac:dyDescent="0.3">
      <c r="E11" s="309" t="s">
        <v>79</v>
      </c>
      <c r="F11" s="310"/>
      <c r="G11" s="310"/>
      <c r="H11" s="310"/>
      <c r="I11" s="310"/>
      <c r="J11" s="310"/>
    </row>
    <row r="12" spans="5:10" ht="19.5" customHeight="1" x14ac:dyDescent="0.3">
      <c r="E12" s="309" t="s">
        <v>371</v>
      </c>
      <c r="F12" s="310"/>
      <c r="G12" s="310"/>
      <c r="H12" s="310"/>
      <c r="I12" s="310"/>
      <c r="J12" s="310"/>
    </row>
    <row r="13" spans="5:10" ht="20.25" customHeight="1" x14ac:dyDescent="0.3">
      <c r="E13" s="309" t="s">
        <v>372</v>
      </c>
      <c r="F13" s="310"/>
      <c r="G13" s="310"/>
      <c r="H13" s="310"/>
      <c r="I13" s="310"/>
      <c r="J13" s="310"/>
    </row>
    <row r="14" spans="5:10" ht="18.75" customHeight="1" x14ac:dyDescent="0.3">
      <c r="E14" s="309" t="s">
        <v>668</v>
      </c>
      <c r="F14" s="310"/>
      <c r="G14" s="310"/>
      <c r="H14" s="310"/>
      <c r="I14" s="310"/>
      <c r="J14" s="310"/>
    </row>
    <row r="15" spans="5:10" x14ac:dyDescent="0.2">
      <c r="E15" s="278"/>
      <c r="F15" s="278"/>
      <c r="G15" s="278"/>
      <c r="H15" s="278"/>
      <c r="I15" s="278"/>
      <c r="J15" s="278"/>
    </row>
    <row r="16" spans="5:10" x14ac:dyDescent="0.2">
      <c r="E16" s="278"/>
      <c r="F16" s="278"/>
      <c r="G16" s="278"/>
      <c r="H16" s="278"/>
      <c r="I16" s="278"/>
      <c r="J16" s="278"/>
    </row>
    <row r="17" spans="1:11" ht="18.75" customHeight="1" x14ac:dyDescent="0.3">
      <c r="C17" s="22"/>
      <c r="D17" s="22"/>
      <c r="E17" s="59"/>
      <c r="F17" s="173"/>
      <c r="G17" s="173"/>
      <c r="H17" s="173"/>
      <c r="I17" s="173"/>
      <c r="J17" s="265"/>
    </row>
    <row r="18" spans="1:11" ht="18.75" customHeight="1" x14ac:dyDescent="0.2">
      <c r="C18" s="105"/>
      <c r="D18" s="105"/>
      <c r="E18" s="105"/>
      <c r="F18" s="105"/>
      <c r="G18" s="105"/>
    </row>
    <row r="19" spans="1:11" ht="43.5" customHeight="1" x14ac:dyDescent="0.2">
      <c r="A19" s="304" t="s">
        <v>368</v>
      </c>
      <c r="B19" s="304"/>
      <c r="C19" s="304"/>
      <c r="D19" s="304"/>
      <c r="E19" s="304"/>
      <c r="F19" s="304"/>
      <c r="G19" s="304"/>
      <c r="H19" s="304"/>
      <c r="I19" s="304"/>
      <c r="J19" s="278"/>
    </row>
    <row r="20" spans="1:11" ht="21.75" customHeight="1" x14ac:dyDescent="0.2">
      <c r="A20" s="107"/>
      <c r="B20" s="107"/>
      <c r="C20" s="107"/>
      <c r="D20" s="107"/>
      <c r="E20" s="107"/>
      <c r="F20" s="107"/>
      <c r="G20" s="107"/>
      <c r="H20" s="107"/>
      <c r="I20" s="107"/>
    </row>
    <row r="21" spans="1:11" ht="18.75" customHeight="1" x14ac:dyDescent="0.3">
      <c r="B21" s="20"/>
      <c r="C21" s="20"/>
      <c r="D21" s="20"/>
      <c r="E21" s="20"/>
      <c r="F21" s="20"/>
      <c r="H21" s="108"/>
      <c r="I21" s="108"/>
      <c r="J21" s="68" t="s">
        <v>18</v>
      </c>
    </row>
    <row r="22" spans="1:11" ht="12.75" customHeight="1" x14ac:dyDescent="0.2">
      <c r="A22" s="293" t="s">
        <v>117</v>
      </c>
      <c r="B22" s="303" t="s">
        <v>141</v>
      </c>
      <c r="C22" s="293" t="s">
        <v>349</v>
      </c>
      <c r="D22" s="303" t="s">
        <v>93</v>
      </c>
      <c r="E22" s="303" t="s">
        <v>94</v>
      </c>
      <c r="F22" s="303" t="s">
        <v>95</v>
      </c>
      <c r="G22" s="303" t="s">
        <v>97</v>
      </c>
      <c r="H22" s="240"/>
      <c r="I22" s="305" t="s">
        <v>660</v>
      </c>
      <c r="J22" s="306"/>
    </row>
    <row r="23" spans="1:11" ht="18.75" x14ac:dyDescent="0.2">
      <c r="A23" s="293"/>
      <c r="B23" s="303"/>
      <c r="C23" s="293"/>
      <c r="D23" s="303"/>
      <c r="E23" s="303"/>
      <c r="F23" s="303"/>
      <c r="G23" s="303"/>
      <c r="H23" s="241"/>
      <c r="I23" s="307"/>
      <c r="J23" s="308"/>
    </row>
    <row r="24" spans="1:11" ht="37.5" customHeight="1" x14ac:dyDescent="0.2">
      <c r="A24" s="293"/>
      <c r="B24" s="303"/>
      <c r="C24" s="293"/>
      <c r="D24" s="303"/>
      <c r="E24" s="303"/>
      <c r="F24" s="303"/>
      <c r="G24" s="303"/>
      <c r="H24" s="242"/>
      <c r="I24" s="57" t="s">
        <v>661</v>
      </c>
      <c r="J24" s="266" t="s">
        <v>662</v>
      </c>
    </row>
    <row r="25" spans="1:11" ht="18.75" x14ac:dyDescent="0.3">
      <c r="A25" s="25">
        <v>1</v>
      </c>
      <c r="B25" s="21">
        <v>2</v>
      </c>
      <c r="C25" s="57">
        <v>3</v>
      </c>
      <c r="D25" s="21">
        <v>4</v>
      </c>
      <c r="E25" s="21">
        <v>5</v>
      </c>
      <c r="F25" s="21">
        <v>6</v>
      </c>
      <c r="G25" s="21">
        <v>7</v>
      </c>
      <c r="H25" s="109"/>
      <c r="I25" s="243">
        <v>8</v>
      </c>
      <c r="J25" s="267">
        <v>9</v>
      </c>
    </row>
    <row r="26" spans="1:11" ht="18.75" x14ac:dyDescent="0.3">
      <c r="A26" s="22"/>
      <c r="B26" s="24" t="s">
        <v>119</v>
      </c>
      <c r="C26" s="23"/>
      <c r="D26" s="16"/>
      <c r="E26" s="16"/>
      <c r="F26" s="16"/>
      <c r="G26" s="16"/>
      <c r="H26" s="63"/>
      <c r="I26" s="250">
        <f>I28+I40+I350+I376+I424+I542+I601+I638+I658+I388+I367</f>
        <v>21057.438000000002</v>
      </c>
      <c r="J26" s="250">
        <f>J28+J40+J350+J376+J424+J542+J601+J638+J658+J388+J367</f>
        <v>2275930.1822599997</v>
      </c>
      <c r="K26" s="63"/>
    </row>
    <row r="27" spans="1:11" ht="12" customHeight="1" x14ac:dyDescent="0.3">
      <c r="A27" s="22"/>
      <c r="B27" s="16"/>
      <c r="C27" s="23"/>
      <c r="D27" s="16"/>
      <c r="E27" s="16"/>
      <c r="F27" s="16"/>
      <c r="G27" s="16"/>
      <c r="H27" s="63"/>
      <c r="I27" s="63"/>
      <c r="J27" s="268"/>
    </row>
    <row r="28" spans="1:11" ht="37.5" customHeight="1" x14ac:dyDescent="0.2">
      <c r="A28" s="27" t="s">
        <v>118</v>
      </c>
      <c r="B28" s="3" t="s">
        <v>115</v>
      </c>
      <c r="C28" s="18" t="s">
        <v>116</v>
      </c>
      <c r="D28" s="17"/>
      <c r="E28" s="17"/>
      <c r="F28" s="17"/>
      <c r="G28" s="17"/>
      <c r="H28" s="63"/>
      <c r="I28" s="141">
        <f t="shared" ref="I28:J30" si="0">I29</f>
        <v>0</v>
      </c>
      <c r="J28" s="268">
        <f t="shared" si="0"/>
        <v>5342.6399999999994</v>
      </c>
    </row>
    <row r="29" spans="1:11" ht="29.25" customHeight="1" x14ac:dyDescent="0.3">
      <c r="B29" s="121" t="s">
        <v>101</v>
      </c>
      <c r="C29" s="6" t="s">
        <v>116</v>
      </c>
      <c r="D29" s="7" t="s">
        <v>84</v>
      </c>
      <c r="E29" s="7"/>
      <c r="F29" s="7"/>
      <c r="G29" s="7"/>
      <c r="H29" s="63"/>
      <c r="I29" s="140">
        <f t="shared" si="0"/>
        <v>0</v>
      </c>
      <c r="J29" s="69">
        <f t="shared" si="0"/>
        <v>5342.6399999999994</v>
      </c>
    </row>
    <row r="30" spans="1:11" ht="93.75" x14ac:dyDescent="0.3">
      <c r="B30" s="115" t="s">
        <v>133</v>
      </c>
      <c r="C30" s="8" t="s">
        <v>116</v>
      </c>
      <c r="D30" s="9" t="s">
        <v>84</v>
      </c>
      <c r="E30" s="9" t="s">
        <v>89</v>
      </c>
      <c r="F30" s="9"/>
      <c r="G30" s="9"/>
      <c r="H30" s="63"/>
      <c r="I30" s="134">
        <f t="shared" si="0"/>
        <v>0</v>
      </c>
      <c r="J30" s="151">
        <f t="shared" si="0"/>
        <v>5342.6399999999994</v>
      </c>
    </row>
    <row r="31" spans="1:11" ht="63" customHeight="1" x14ac:dyDescent="0.3">
      <c r="B31" s="115" t="s">
        <v>208</v>
      </c>
      <c r="C31" s="41">
        <v>901</v>
      </c>
      <c r="D31" s="32" t="s">
        <v>84</v>
      </c>
      <c r="E31" s="32" t="s">
        <v>89</v>
      </c>
      <c r="F31" s="32" t="s">
        <v>373</v>
      </c>
      <c r="G31" s="9"/>
      <c r="H31" s="63"/>
      <c r="I31" s="134">
        <f>I32+I35</f>
        <v>0</v>
      </c>
      <c r="J31" s="151">
        <f>J32+J35</f>
        <v>5342.6399999999994</v>
      </c>
    </row>
    <row r="32" spans="1:11" ht="45.75" customHeight="1" x14ac:dyDescent="0.3">
      <c r="B32" s="116" t="s">
        <v>207</v>
      </c>
      <c r="C32" s="8" t="s">
        <v>116</v>
      </c>
      <c r="D32" s="32" t="s">
        <v>84</v>
      </c>
      <c r="E32" s="32" t="s">
        <v>89</v>
      </c>
      <c r="F32" s="32" t="s">
        <v>374</v>
      </c>
      <c r="G32" s="9"/>
      <c r="H32" s="63"/>
      <c r="I32" s="134">
        <f>I33</f>
        <v>0</v>
      </c>
      <c r="J32" s="151">
        <f>J33</f>
        <v>1950.23</v>
      </c>
    </row>
    <row r="33" spans="1:10" ht="51" customHeight="1" x14ac:dyDescent="0.3">
      <c r="B33" s="116" t="s">
        <v>195</v>
      </c>
      <c r="C33" s="8" t="s">
        <v>116</v>
      </c>
      <c r="D33" s="32" t="s">
        <v>84</v>
      </c>
      <c r="E33" s="32" t="s">
        <v>89</v>
      </c>
      <c r="F33" s="32" t="s">
        <v>375</v>
      </c>
      <c r="G33" s="9"/>
      <c r="H33" s="63"/>
      <c r="I33" s="134">
        <f>I34</f>
        <v>0</v>
      </c>
      <c r="J33" s="151">
        <f>J34</f>
        <v>1950.23</v>
      </c>
    </row>
    <row r="34" spans="1:10" ht="54.75" customHeight="1" x14ac:dyDescent="0.3">
      <c r="B34" s="116" t="s">
        <v>221</v>
      </c>
      <c r="C34" s="8" t="s">
        <v>116</v>
      </c>
      <c r="D34" s="32" t="s">
        <v>84</v>
      </c>
      <c r="E34" s="32" t="s">
        <v>89</v>
      </c>
      <c r="F34" s="32" t="s">
        <v>375</v>
      </c>
      <c r="G34" s="9" t="s">
        <v>180</v>
      </c>
      <c r="H34" s="63"/>
      <c r="I34" s="63"/>
      <c r="J34" s="151">
        <v>1950.23</v>
      </c>
    </row>
    <row r="35" spans="1:10" ht="48" customHeight="1" x14ac:dyDescent="0.3">
      <c r="B35" s="116" t="s">
        <v>209</v>
      </c>
      <c r="C35" s="8" t="s">
        <v>116</v>
      </c>
      <c r="D35" s="32" t="s">
        <v>84</v>
      </c>
      <c r="E35" s="32" t="s">
        <v>89</v>
      </c>
      <c r="F35" s="32" t="s">
        <v>376</v>
      </c>
      <c r="G35" s="9"/>
      <c r="H35" s="63"/>
      <c r="I35" s="134">
        <f>I36</f>
        <v>0</v>
      </c>
      <c r="J35" s="151">
        <f>J36</f>
        <v>3392.41</v>
      </c>
    </row>
    <row r="36" spans="1:10" ht="37.5" x14ac:dyDescent="0.3">
      <c r="B36" s="116" t="s">
        <v>195</v>
      </c>
      <c r="C36" s="8" t="s">
        <v>116</v>
      </c>
      <c r="D36" s="32" t="s">
        <v>84</v>
      </c>
      <c r="E36" s="32" t="s">
        <v>89</v>
      </c>
      <c r="F36" s="32" t="s">
        <v>377</v>
      </c>
      <c r="G36" s="9"/>
      <c r="H36" s="63"/>
      <c r="I36" s="134">
        <f>I37+I38+I39</f>
        <v>0</v>
      </c>
      <c r="J36" s="151">
        <f>J37+J38+J39</f>
        <v>3392.41</v>
      </c>
    </row>
    <row r="37" spans="1:10" ht="55.5" customHeight="1" x14ac:dyDescent="0.3">
      <c r="B37" s="116" t="s">
        <v>221</v>
      </c>
      <c r="C37" s="8" t="s">
        <v>116</v>
      </c>
      <c r="D37" s="32" t="s">
        <v>84</v>
      </c>
      <c r="E37" s="32" t="s">
        <v>89</v>
      </c>
      <c r="F37" s="32" t="s">
        <v>377</v>
      </c>
      <c r="G37" s="9" t="s">
        <v>180</v>
      </c>
      <c r="H37" s="63"/>
      <c r="I37" s="63"/>
      <c r="J37" s="151">
        <v>2939.41</v>
      </c>
    </row>
    <row r="38" spans="1:10" ht="59.25" customHeight="1" x14ac:dyDescent="0.3">
      <c r="B38" s="113" t="s">
        <v>222</v>
      </c>
      <c r="C38" s="8" t="s">
        <v>116</v>
      </c>
      <c r="D38" s="9" t="s">
        <v>84</v>
      </c>
      <c r="E38" s="9" t="s">
        <v>89</v>
      </c>
      <c r="F38" s="32" t="s">
        <v>377</v>
      </c>
      <c r="G38" s="9" t="s">
        <v>181</v>
      </c>
      <c r="H38" s="63"/>
      <c r="I38" s="63"/>
      <c r="J38" s="151">
        <v>447</v>
      </c>
    </row>
    <row r="39" spans="1:10" ht="33" customHeight="1" x14ac:dyDescent="0.3">
      <c r="B39" s="113" t="s">
        <v>338</v>
      </c>
      <c r="C39" s="8" t="s">
        <v>116</v>
      </c>
      <c r="D39" s="9" t="s">
        <v>84</v>
      </c>
      <c r="E39" s="9" t="s">
        <v>89</v>
      </c>
      <c r="F39" s="32" t="s">
        <v>377</v>
      </c>
      <c r="G39" s="9" t="s">
        <v>182</v>
      </c>
      <c r="H39" s="63"/>
      <c r="I39" s="63"/>
      <c r="J39" s="69">
        <v>6</v>
      </c>
    </row>
    <row r="40" spans="1:10" ht="81" customHeight="1" x14ac:dyDescent="0.2">
      <c r="A40" s="26" t="s">
        <v>120</v>
      </c>
      <c r="B40" s="3" t="s">
        <v>113</v>
      </c>
      <c r="C40" s="18" t="s">
        <v>104</v>
      </c>
      <c r="D40" s="302"/>
      <c r="E40" s="302"/>
      <c r="F40" s="302"/>
      <c r="G40" s="302"/>
      <c r="H40" s="63"/>
      <c r="I40" s="65">
        <f>I41+I137+I170+I233+I254+I259+I267+I315+I339+I344</f>
        <v>19958.2</v>
      </c>
      <c r="J40" s="65">
        <f>J41+J137+J170+J233+J254+J259+J267+J315+J339+J344</f>
        <v>479543.02326000005</v>
      </c>
    </row>
    <row r="41" spans="1:10" ht="31.5" customHeight="1" x14ac:dyDescent="0.3">
      <c r="B41" s="13" t="s">
        <v>101</v>
      </c>
      <c r="C41" s="8" t="s">
        <v>104</v>
      </c>
      <c r="D41" s="9" t="s">
        <v>84</v>
      </c>
      <c r="E41" s="9"/>
      <c r="F41" s="9"/>
      <c r="G41" s="9"/>
      <c r="H41" s="67"/>
      <c r="I41" s="66">
        <f>I42+I47+I77+I81+I69+I73</f>
        <v>588.1</v>
      </c>
      <c r="J41" s="66">
        <f>J42+J47+J77+J81+J69+J73</f>
        <v>182362.91227</v>
      </c>
    </row>
    <row r="42" spans="1:10" ht="64.5" customHeight="1" x14ac:dyDescent="0.3">
      <c r="B42" s="22" t="s">
        <v>151</v>
      </c>
      <c r="C42" s="8" t="s">
        <v>104</v>
      </c>
      <c r="D42" s="9" t="s">
        <v>84</v>
      </c>
      <c r="E42" s="9" t="s">
        <v>87</v>
      </c>
      <c r="F42" s="9"/>
      <c r="G42" s="9"/>
      <c r="H42" s="63"/>
      <c r="I42" s="111">
        <f t="shared" ref="I42:J45" si="1">I43</f>
        <v>0</v>
      </c>
      <c r="J42" s="68">
        <f t="shared" si="1"/>
        <v>1972.63</v>
      </c>
    </row>
    <row r="43" spans="1:10" ht="63.75" customHeight="1" x14ac:dyDescent="0.3">
      <c r="B43" s="22" t="s">
        <v>193</v>
      </c>
      <c r="C43" s="8" t="s">
        <v>104</v>
      </c>
      <c r="D43" s="34" t="s">
        <v>84</v>
      </c>
      <c r="E43" s="34" t="s">
        <v>87</v>
      </c>
      <c r="F43" s="34" t="s">
        <v>380</v>
      </c>
      <c r="G43" s="9"/>
      <c r="H43" s="63"/>
      <c r="I43" s="111">
        <f t="shared" si="1"/>
        <v>0</v>
      </c>
      <c r="J43" s="68">
        <f t="shared" si="1"/>
        <v>1972.63</v>
      </c>
    </row>
    <row r="44" spans="1:10" ht="47.25" customHeight="1" x14ac:dyDescent="0.3">
      <c r="B44" s="135" t="s">
        <v>194</v>
      </c>
      <c r="C44" s="8" t="s">
        <v>104</v>
      </c>
      <c r="D44" s="32" t="s">
        <v>84</v>
      </c>
      <c r="E44" s="32" t="s">
        <v>87</v>
      </c>
      <c r="F44" s="32" t="s">
        <v>379</v>
      </c>
      <c r="G44" s="9"/>
      <c r="H44" s="63"/>
      <c r="I44" s="111">
        <f t="shared" si="1"/>
        <v>0</v>
      </c>
      <c r="J44" s="68">
        <f t="shared" si="1"/>
        <v>1972.63</v>
      </c>
    </row>
    <row r="45" spans="1:10" ht="43.5" customHeight="1" x14ac:dyDescent="0.3">
      <c r="B45" s="59" t="s">
        <v>195</v>
      </c>
      <c r="C45" s="8" t="s">
        <v>104</v>
      </c>
      <c r="D45" s="32" t="s">
        <v>84</v>
      </c>
      <c r="E45" s="32" t="s">
        <v>87</v>
      </c>
      <c r="F45" s="32" t="s">
        <v>378</v>
      </c>
      <c r="G45" s="32"/>
      <c r="H45" s="63"/>
      <c r="I45" s="111">
        <f t="shared" si="1"/>
        <v>0</v>
      </c>
      <c r="J45" s="68">
        <f t="shared" si="1"/>
        <v>1972.63</v>
      </c>
    </row>
    <row r="46" spans="1:10" ht="51" customHeight="1" x14ac:dyDescent="0.3">
      <c r="B46" s="59" t="s">
        <v>221</v>
      </c>
      <c r="C46" s="8" t="s">
        <v>104</v>
      </c>
      <c r="D46" s="32" t="s">
        <v>84</v>
      </c>
      <c r="E46" s="32" t="s">
        <v>87</v>
      </c>
      <c r="F46" s="32" t="s">
        <v>378</v>
      </c>
      <c r="G46" s="32" t="s">
        <v>180</v>
      </c>
      <c r="H46" s="63"/>
      <c r="I46" s="63"/>
      <c r="J46" s="68">
        <v>1972.63</v>
      </c>
    </row>
    <row r="47" spans="1:10" ht="95.25" customHeight="1" x14ac:dyDescent="0.3">
      <c r="B47" s="59" t="s">
        <v>152</v>
      </c>
      <c r="C47" s="8" t="s">
        <v>104</v>
      </c>
      <c r="D47" s="2" t="s">
        <v>84</v>
      </c>
      <c r="E47" s="2" t="s">
        <v>91</v>
      </c>
      <c r="F47" s="2"/>
      <c r="G47" s="2"/>
      <c r="H47" s="63"/>
      <c r="I47" s="66">
        <f>I48</f>
        <v>-61.9</v>
      </c>
      <c r="J47" s="66">
        <f>J48</f>
        <v>86666.03</v>
      </c>
    </row>
    <row r="48" spans="1:10" ht="45" customHeight="1" x14ac:dyDescent="0.3">
      <c r="B48" s="59" t="s">
        <v>266</v>
      </c>
      <c r="C48" s="8" t="s">
        <v>104</v>
      </c>
      <c r="D48" s="32" t="s">
        <v>84</v>
      </c>
      <c r="E48" s="32" t="s">
        <v>91</v>
      </c>
      <c r="F48" s="32" t="s">
        <v>385</v>
      </c>
      <c r="G48" s="2"/>
      <c r="H48" s="63"/>
      <c r="I48" s="66">
        <f>I49+I64</f>
        <v>-61.9</v>
      </c>
      <c r="J48" s="66">
        <f>J49+J64</f>
        <v>86666.03</v>
      </c>
    </row>
    <row r="49" spans="2:10" ht="61.5" customHeight="1" x14ac:dyDescent="0.3">
      <c r="B49" s="59" t="s">
        <v>651</v>
      </c>
      <c r="C49" s="8" t="s">
        <v>104</v>
      </c>
      <c r="D49" s="32" t="s">
        <v>84</v>
      </c>
      <c r="E49" s="32" t="s">
        <v>91</v>
      </c>
      <c r="F49" s="32" t="s">
        <v>652</v>
      </c>
      <c r="G49" s="2"/>
      <c r="H49" s="63"/>
      <c r="I49" s="66">
        <f>I50+I55+I58+I61</f>
        <v>-21.9</v>
      </c>
      <c r="J49" s="66">
        <f>J50+J55+J58+J61</f>
        <v>86588.83</v>
      </c>
    </row>
    <row r="50" spans="2:10" ht="78" customHeight="1" x14ac:dyDescent="0.3">
      <c r="B50" s="59" t="s">
        <v>643</v>
      </c>
      <c r="C50" s="8" t="s">
        <v>104</v>
      </c>
      <c r="D50" s="32" t="s">
        <v>84</v>
      </c>
      <c r="E50" s="32" t="s">
        <v>91</v>
      </c>
      <c r="F50" s="32" t="s">
        <v>653</v>
      </c>
      <c r="G50" s="2"/>
      <c r="H50" s="63"/>
      <c r="I50" s="66">
        <f>I51</f>
        <v>-21.9</v>
      </c>
      <c r="J50" s="66">
        <f>J51</f>
        <v>82965.13</v>
      </c>
    </row>
    <row r="51" spans="2:10" ht="45" customHeight="1" x14ac:dyDescent="0.3">
      <c r="B51" s="59" t="s">
        <v>195</v>
      </c>
      <c r="C51" s="8" t="s">
        <v>104</v>
      </c>
      <c r="D51" s="32" t="s">
        <v>84</v>
      </c>
      <c r="E51" s="32" t="s">
        <v>91</v>
      </c>
      <c r="F51" s="133" t="s">
        <v>654</v>
      </c>
      <c r="G51" s="32"/>
      <c r="H51" s="63"/>
      <c r="I51" s="66">
        <f>I52+I53+I54</f>
        <v>-21.9</v>
      </c>
      <c r="J51" s="66">
        <f>J52+J53+J54</f>
        <v>82965.13</v>
      </c>
    </row>
    <row r="52" spans="2:10" ht="48" customHeight="1" x14ac:dyDescent="0.3">
      <c r="B52" s="59" t="s">
        <v>221</v>
      </c>
      <c r="C52" s="8" t="s">
        <v>104</v>
      </c>
      <c r="D52" s="32" t="s">
        <v>84</v>
      </c>
      <c r="E52" s="32" t="s">
        <v>91</v>
      </c>
      <c r="F52" s="133" t="s">
        <v>654</v>
      </c>
      <c r="G52" s="32" t="s">
        <v>180</v>
      </c>
      <c r="H52" s="63"/>
      <c r="I52" s="68">
        <v>0</v>
      </c>
      <c r="J52" s="69">
        <v>66388.5</v>
      </c>
    </row>
    <row r="53" spans="2:10" ht="63" customHeight="1" x14ac:dyDescent="0.3">
      <c r="B53" s="10" t="s">
        <v>222</v>
      </c>
      <c r="C53" s="8" t="s">
        <v>104</v>
      </c>
      <c r="D53" s="32" t="s">
        <v>84</v>
      </c>
      <c r="E53" s="32" t="s">
        <v>91</v>
      </c>
      <c r="F53" s="133" t="s">
        <v>654</v>
      </c>
      <c r="G53" s="2" t="s">
        <v>181</v>
      </c>
      <c r="H53" s="63"/>
      <c r="I53" s="68">
        <v>-21.9</v>
      </c>
      <c r="J53" s="69">
        <f>16458.73-21.9</f>
        <v>16436.829999999998</v>
      </c>
    </row>
    <row r="54" spans="2:10" ht="40.5" customHeight="1" x14ac:dyDescent="0.3">
      <c r="B54" s="113" t="s">
        <v>338</v>
      </c>
      <c r="C54" s="8" t="s">
        <v>104</v>
      </c>
      <c r="D54" s="32" t="s">
        <v>84</v>
      </c>
      <c r="E54" s="32" t="s">
        <v>91</v>
      </c>
      <c r="F54" s="133" t="s">
        <v>654</v>
      </c>
      <c r="G54" s="2" t="s">
        <v>182</v>
      </c>
      <c r="H54" s="63"/>
      <c r="I54" s="68"/>
      <c r="J54" s="69">
        <v>139.80000000000001</v>
      </c>
    </row>
    <row r="55" spans="2:10" ht="81.75" customHeight="1" x14ac:dyDescent="0.3">
      <c r="B55" s="10" t="s">
        <v>285</v>
      </c>
      <c r="C55" s="8" t="s">
        <v>104</v>
      </c>
      <c r="D55" s="32" t="s">
        <v>84</v>
      </c>
      <c r="E55" s="32" t="s">
        <v>91</v>
      </c>
      <c r="F55" s="32" t="s">
        <v>655</v>
      </c>
      <c r="G55" s="2"/>
      <c r="H55" s="63"/>
      <c r="I55" s="128">
        <f>I56+I57</f>
        <v>0</v>
      </c>
      <c r="J55" s="255">
        <f>J56+J57</f>
        <v>506.2</v>
      </c>
    </row>
    <row r="56" spans="2:10" ht="42" customHeight="1" x14ac:dyDescent="0.3">
      <c r="B56" s="59" t="s">
        <v>221</v>
      </c>
      <c r="C56" s="8" t="s">
        <v>104</v>
      </c>
      <c r="D56" s="35" t="s">
        <v>84</v>
      </c>
      <c r="E56" s="35" t="s">
        <v>91</v>
      </c>
      <c r="F56" s="32" t="s">
        <v>655</v>
      </c>
      <c r="G56" s="32" t="s">
        <v>180</v>
      </c>
      <c r="H56" s="63"/>
      <c r="I56" s="63"/>
      <c r="J56" s="255">
        <v>490.8</v>
      </c>
    </row>
    <row r="57" spans="2:10" ht="63.75" customHeight="1" x14ac:dyDescent="0.3">
      <c r="B57" s="10" t="s">
        <v>222</v>
      </c>
      <c r="C57" s="8" t="s">
        <v>104</v>
      </c>
      <c r="D57" s="35" t="s">
        <v>84</v>
      </c>
      <c r="E57" s="35" t="s">
        <v>91</v>
      </c>
      <c r="F57" s="32" t="s">
        <v>655</v>
      </c>
      <c r="G57" s="32" t="s">
        <v>181</v>
      </c>
      <c r="H57" s="63"/>
      <c r="I57" s="63"/>
      <c r="J57" s="68">
        <v>15.4</v>
      </c>
    </row>
    <row r="58" spans="2:10" ht="64.5" customHeight="1" x14ac:dyDescent="0.3">
      <c r="B58" s="22" t="s">
        <v>162</v>
      </c>
      <c r="C58" s="8" t="s">
        <v>104</v>
      </c>
      <c r="D58" s="35" t="s">
        <v>84</v>
      </c>
      <c r="E58" s="35" t="s">
        <v>91</v>
      </c>
      <c r="F58" s="35" t="s">
        <v>656</v>
      </c>
      <c r="G58" s="8"/>
      <c r="H58" s="63"/>
      <c r="I58" s="111">
        <f>I59+I60</f>
        <v>0</v>
      </c>
      <c r="J58" s="68">
        <f>J59+J60</f>
        <v>2106.9</v>
      </c>
    </row>
    <row r="59" spans="2:10" ht="48" customHeight="1" x14ac:dyDescent="0.3">
      <c r="B59" s="59" t="s">
        <v>221</v>
      </c>
      <c r="C59" s="8" t="s">
        <v>104</v>
      </c>
      <c r="D59" s="35" t="s">
        <v>84</v>
      </c>
      <c r="E59" s="35" t="s">
        <v>91</v>
      </c>
      <c r="F59" s="35" t="s">
        <v>656</v>
      </c>
      <c r="G59" s="32" t="s">
        <v>180</v>
      </c>
      <c r="H59" s="63"/>
      <c r="I59" s="63"/>
      <c r="J59" s="68">
        <v>2013.2</v>
      </c>
    </row>
    <row r="60" spans="2:10" ht="62.25" customHeight="1" x14ac:dyDescent="0.3">
      <c r="B60" s="10" t="s">
        <v>222</v>
      </c>
      <c r="C60" s="8" t="s">
        <v>104</v>
      </c>
      <c r="D60" s="35" t="s">
        <v>84</v>
      </c>
      <c r="E60" s="35" t="s">
        <v>91</v>
      </c>
      <c r="F60" s="35" t="s">
        <v>656</v>
      </c>
      <c r="G60" s="32" t="s">
        <v>181</v>
      </c>
      <c r="H60" s="63"/>
      <c r="I60" s="63"/>
      <c r="J60" s="68">
        <v>93.7</v>
      </c>
    </row>
    <row r="61" spans="2:10" ht="62.25" customHeight="1" x14ac:dyDescent="0.3">
      <c r="B61" s="10" t="s">
        <v>200</v>
      </c>
      <c r="C61" s="8" t="s">
        <v>104</v>
      </c>
      <c r="D61" s="35" t="s">
        <v>84</v>
      </c>
      <c r="E61" s="35" t="s">
        <v>91</v>
      </c>
      <c r="F61" s="35" t="s">
        <v>657</v>
      </c>
      <c r="G61" s="32"/>
      <c r="H61" s="63"/>
      <c r="I61" s="111">
        <f>I62+I63</f>
        <v>0</v>
      </c>
      <c r="J61" s="68">
        <f>J62+J63</f>
        <v>1010.6</v>
      </c>
    </row>
    <row r="62" spans="2:10" ht="43.5" customHeight="1" x14ac:dyDescent="0.3">
      <c r="B62" s="59" t="s">
        <v>221</v>
      </c>
      <c r="C62" s="8" t="s">
        <v>104</v>
      </c>
      <c r="D62" s="35" t="s">
        <v>84</v>
      </c>
      <c r="E62" s="35" t="s">
        <v>91</v>
      </c>
      <c r="F62" s="35" t="s">
        <v>657</v>
      </c>
      <c r="G62" s="32" t="s">
        <v>180</v>
      </c>
      <c r="H62" s="63"/>
      <c r="I62" s="63"/>
      <c r="J62" s="68">
        <v>982</v>
      </c>
    </row>
    <row r="63" spans="2:10" ht="63.75" customHeight="1" x14ac:dyDescent="0.3">
      <c r="B63" s="10" t="s">
        <v>222</v>
      </c>
      <c r="C63" s="8" t="s">
        <v>104</v>
      </c>
      <c r="D63" s="35" t="s">
        <v>84</v>
      </c>
      <c r="E63" s="35" t="s">
        <v>91</v>
      </c>
      <c r="F63" s="35" t="s">
        <v>657</v>
      </c>
      <c r="G63" s="32" t="s">
        <v>181</v>
      </c>
      <c r="H63" s="63"/>
      <c r="I63" s="63"/>
      <c r="J63" s="68">
        <v>28.6</v>
      </c>
    </row>
    <row r="64" spans="2:10" ht="84.75" customHeight="1" x14ac:dyDescent="0.3">
      <c r="B64" s="10" t="s">
        <v>384</v>
      </c>
      <c r="C64" s="8" t="s">
        <v>104</v>
      </c>
      <c r="D64" s="35" t="s">
        <v>84</v>
      </c>
      <c r="E64" s="35" t="s">
        <v>91</v>
      </c>
      <c r="F64" s="35" t="s">
        <v>398</v>
      </c>
      <c r="G64" s="32"/>
      <c r="H64" s="63"/>
      <c r="I64" s="111">
        <f>I65+I67</f>
        <v>-40</v>
      </c>
      <c r="J64" s="68">
        <f>J65+J67</f>
        <v>77.2</v>
      </c>
    </row>
    <row r="65" spans="2:10" ht="64.5" customHeight="1" x14ac:dyDescent="0.3">
      <c r="B65" s="10" t="s">
        <v>412</v>
      </c>
      <c r="C65" s="8" t="s">
        <v>104</v>
      </c>
      <c r="D65" s="35" t="s">
        <v>84</v>
      </c>
      <c r="E65" s="35" t="s">
        <v>91</v>
      </c>
      <c r="F65" s="35" t="s">
        <v>414</v>
      </c>
      <c r="G65" s="32"/>
      <c r="H65" s="63"/>
      <c r="I65" s="111">
        <f>I66</f>
        <v>0</v>
      </c>
      <c r="J65" s="68">
        <f>J66</f>
        <v>29</v>
      </c>
    </row>
    <row r="66" spans="2:10" ht="60.75" customHeight="1" x14ac:dyDescent="0.3">
      <c r="B66" s="10" t="s">
        <v>222</v>
      </c>
      <c r="C66" s="8" t="s">
        <v>104</v>
      </c>
      <c r="D66" s="35" t="s">
        <v>84</v>
      </c>
      <c r="E66" s="35" t="s">
        <v>91</v>
      </c>
      <c r="F66" s="35" t="s">
        <v>414</v>
      </c>
      <c r="G66" s="32" t="s">
        <v>181</v>
      </c>
      <c r="H66" s="63"/>
      <c r="I66" s="63"/>
      <c r="J66" s="68">
        <v>29</v>
      </c>
    </row>
    <row r="67" spans="2:10" ht="41.25" customHeight="1" x14ac:dyDescent="0.3">
      <c r="B67" s="10" t="s">
        <v>413</v>
      </c>
      <c r="C67" s="8" t="s">
        <v>104</v>
      </c>
      <c r="D67" s="35" t="s">
        <v>84</v>
      </c>
      <c r="E67" s="35" t="s">
        <v>91</v>
      </c>
      <c r="F67" s="35" t="s">
        <v>415</v>
      </c>
      <c r="G67" s="32"/>
      <c r="H67" s="63"/>
      <c r="I67" s="111">
        <f>I68</f>
        <v>-40</v>
      </c>
      <c r="J67" s="68">
        <f>J68</f>
        <v>48.2</v>
      </c>
    </row>
    <row r="68" spans="2:10" ht="60.75" customHeight="1" x14ac:dyDescent="0.3">
      <c r="B68" s="10" t="s">
        <v>222</v>
      </c>
      <c r="C68" s="8" t="s">
        <v>104</v>
      </c>
      <c r="D68" s="35" t="s">
        <v>84</v>
      </c>
      <c r="E68" s="35" t="s">
        <v>91</v>
      </c>
      <c r="F68" s="35" t="s">
        <v>415</v>
      </c>
      <c r="G68" s="32" t="s">
        <v>181</v>
      </c>
      <c r="H68" s="63"/>
      <c r="I68" s="111">
        <v>-40</v>
      </c>
      <c r="J68" s="68">
        <f>88.2-40</f>
        <v>48.2</v>
      </c>
    </row>
    <row r="69" spans="2:10" ht="39.75" customHeight="1" x14ac:dyDescent="0.3">
      <c r="B69" s="10" t="s">
        <v>388</v>
      </c>
      <c r="C69" s="8" t="s">
        <v>104</v>
      </c>
      <c r="D69" s="35" t="s">
        <v>84</v>
      </c>
      <c r="E69" s="35" t="s">
        <v>86</v>
      </c>
      <c r="F69" s="35"/>
      <c r="G69" s="32"/>
      <c r="H69" s="63"/>
      <c r="I69" s="63"/>
      <c r="J69" s="68">
        <f>J70</f>
        <v>78.400000000000006</v>
      </c>
    </row>
    <row r="70" spans="2:10" ht="85.5" customHeight="1" x14ac:dyDescent="0.3">
      <c r="B70" s="10" t="s">
        <v>387</v>
      </c>
      <c r="C70" s="8" t="s">
        <v>104</v>
      </c>
      <c r="D70" s="35" t="s">
        <v>84</v>
      </c>
      <c r="E70" s="35" t="s">
        <v>86</v>
      </c>
      <c r="F70" s="35" t="s">
        <v>389</v>
      </c>
      <c r="G70" s="32"/>
      <c r="H70" s="63"/>
      <c r="I70" s="63"/>
      <c r="J70" s="68">
        <f>J71</f>
        <v>78.400000000000006</v>
      </c>
    </row>
    <row r="71" spans="2:10" ht="102.75" customHeight="1" x14ac:dyDescent="0.3">
      <c r="B71" s="10" t="s">
        <v>596</v>
      </c>
      <c r="C71" s="8" t="s">
        <v>104</v>
      </c>
      <c r="D71" s="35" t="s">
        <v>84</v>
      </c>
      <c r="E71" s="35" t="s">
        <v>86</v>
      </c>
      <c r="F71" s="35" t="s">
        <v>416</v>
      </c>
      <c r="G71" s="32"/>
      <c r="H71" s="63"/>
      <c r="I71" s="63"/>
      <c r="J71" s="68">
        <f>J72</f>
        <v>78.400000000000006</v>
      </c>
    </row>
    <row r="72" spans="2:10" ht="60.75" customHeight="1" x14ac:dyDescent="0.3">
      <c r="B72" s="10" t="s">
        <v>222</v>
      </c>
      <c r="C72" s="8" t="s">
        <v>104</v>
      </c>
      <c r="D72" s="35" t="s">
        <v>84</v>
      </c>
      <c r="E72" s="35" t="s">
        <v>86</v>
      </c>
      <c r="F72" s="35" t="s">
        <v>416</v>
      </c>
      <c r="G72" s="32" t="s">
        <v>181</v>
      </c>
      <c r="H72" s="63"/>
      <c r="I72" s="63"/>
      <c r="J72" s="68">
        <v>78.400000000000006</v>
      </c>
    </row>
    <row r="73" spans="2:10" ht="47.25" customHeight="1" x14ac:dyDescent="0.3">
      <c r="B73" s="10" t="s">
        <v>3</v>
      </c>
      <c r="C73" s="8" t="s">
        <v>104</v>
      </c>
      <c r="D73" s="35" t="s">
        <v>84</v>
      </c>
      <c r="E73" s="35" t="s">
        <v>88</v>
      </c>
      <c r="F73" s="35"/>
      <c r="G73" s="32"/>
      <c r="H73" s="63"/>
      <c r="I73" s="68">
        <f t="shared" ref="I73:J75" si="2">I74</f>
        <v>0</v>
      </c>
      <c r="J73" s="68">
        <f t="shared" si="2"/>
        <v>600</v>
      </c>
    </row>
    <row r="74" spans="2:10" ht="66.75" customHeight="1" x14ac:dyDescent="0.3">
      <c r="B74" s="10" t="s">
        <v>4</v>
      </c>
      <c r="C74" s="8" t="s">
        <v>104</v>
      </c>
      <c r="D74" s="35" t="s">
        <v>84</v>
      </c>
      <c r="E74" s="35" t="s">
        <v>88</v>
      </c>
      <c r="F74" s="35" t="s">
        <v>6</v>
      </c>
      <c r="G74" s="32"/>
      <c r="H74" s="63"/>
      <c r="I74" s="68">
        <f t="shared" si="2"/>
        <v>0</v>
      </c>
      <c r="J74" s="68">
        <f t="shared" si="2"/>
        <v>600</v>
      </c>
    </row>
    <row r="75" spans="2:10" ht="60.75" customHeight="1" x14ac:dyDescent="0.3">
      <c r="B75" s="10" t="s">
        <v>5</v>
      </c>
      <c r="C75" s="8" t="s">
        <v>104</v>
      </c>
      <c r="D75" s="35" t="s">
        <v>84</v>
      </c>
      <c r="E75" s="35" t="s">
        <v>88</v>
      </c>
      <c r="F75" s="35" t="s">
        <v>7</v>
      </c>
      <c r="G75" s="32"/>
      <c r="H75" s="63"/>
      <c r="I75" s="68">
        <f t="shared" si="2"/>
        <v>0</v>
      </c>
      <c r="J75" s="68">
        <f t="shared" si="2"/>
        <v>600</v>
      </c>
    </row>
    <row r="76" spans="2:10" ht="66.75" customHeight="1" x14ac:dyDescent="0.3">
      <c r="B76" s="10" t="s">
        <v>222</v>
      </c>
      <c r="C76" s="8" t="s">
        <v>104</v>
      </c>
      <c r="D76" s="35" t="s">
        <v>84</v>
      </c>
      <c r="E76" s="35" t="s">
        <v>88</v>
      </c>
      <c r="F76" s="35" t="s">
        <v>7</v>
      </c>
      <c r="G76" s="32" t="s">
        <v>181</v>
      </c>
      <c r="H76" s="63"/>
      <c r="I76" s="68">
        <v>0</v>
      </c>
      <c r="J76" s="68">
        <v>600</v>
      </c>
    </row>
    <row r="77" spans="2:10" ht="23.25" customHeight="1" x14ac:dyDescent="0.3">
      <c r="B77" s="148" t="s">
        <v>177</v>
      </c>
      <c r="C77" s="8" t="s">
        <v>104</v>
      </c>
      <c r="D77" s="8" t="s">
        <v>84</v>
      </c>
      <c r="E77" s="2" t="s">
        <v>108</v>
      </c>
      <c r="F77" s="2"/>
      <c r="G77" s="2"/>
      <c r="H77" s="63"/>
      <c r="I77" s="111">
        <f t="shared" ref="I77:J79" si="3">I78</f>
        <v>0</v>
      </c>
      <c r="J77" s="68">
        <f t="shared" si="3"/>
        <v>100</v>
      </c>
    </row>
    <row r="78" spans="2:10" ht="45" customHeight="1" x14ac:dyDescent="0.3">
      <c r="B78" s="148" t="s">
        <v>197</v>
      </c>
      <c r="C78" s="8" t="s">
        <v>104</v>
      </c>
      <c r="D78" s="8" t="s">
        <v>84</v>
      </c>
      <c r="E78" s="2" t="s">
        <v>108</v>
      </c>
      <c r="F78" s="2" t="s">
        <v>390</v>
      </c>
      <c r="G78" s="2"/>
      <c r="H78" s="63"/>
      <c r="I78" s="111">
        <f t="shared" si="3"/>
        <v>0</v>
      </c>
      <c r="J78" s="68">
        <f t="shared" si="3"/>
        <v>100</v>
      </c>
    </row>
    <row r="79" spans="2:10" ht="57.75" customHeight="1" x14ac:dyDescent="0.3">
      <c r="B79" s="135" t="s">
        <v>198</v>
      </c>
      <c r="C79" s="8" t="s">
        <v>104</v>
      </c>
      <c r="D79" s="8" t="s">
        <v>84</v>
      </c>
      <c r="E79" s="2" t="s">
        <v>108</v>
      </c>
      <c r="F79" s="2" t="s">
        <v>391</v>
      </c>
      <c r="G79" s="2"/>
      <c r="H79" s="63"/>
      <c r="I79" s="111">
        <f t="shared" si="3"/>
        <v>0</v>
      </c>
      <c r="J79" s="68">
        <f t="shared" si="3"/>
        <v>100</v>
      </c>
    </row>
    <row r="80" spans="2:10" ht="27" customHeight="1" x14ac:dyDescent="0.3">
      <c r="B80" s="148" t="s">
        <v>224</v>
      </c>
      <c r="C80" s="8" t="s">
        <v>104</v>
      </c>
      <c r="D80" s="8" t="s">
        <v>84</v>
      </c>
      <c r="E80" s="2" t="s">
        <v>108</v>
      </c>
      <c r="F80" s="2" t="s">
        <v>391</v>
      </c>
      <c r="G80" s="2" t="s">
        <v>223</v>
      </c>
      <c r="H80" s="63"/>
      <c r="I80" s="63"/>
      <c r="J80" s="68">
        <v>100</v>
      </c>
    </row>
    <row r="81" spans="2:10" ht="25.5" customHeight="1" x14ac:dyDescent="0.3">
      <c r="B81" s="10" t="s">
        <v>106</v>
      </c>
      <c r="C81" s="8" t="s">
        <v>104</v>
      </c>
      <c r="D81" s="8" t="s">
        <v>84</v>
      </c>
      <c r="E81" s="2" t="s">
        <v>153</v>
      </c>
      <c r="F81" s="2"/>
      <c r="G81" s="2"/>
      <c r="H81" s="66" t="e">
        <f>H82+#REF!+#REF!+H95</f>
        <v>#REF!</v>
      </c>
      <c r="I81" s="72">
        <f>I82+I98+I101+I104+I107+I127+I118+I114+I130</f>
        <v>650</v>
      </c>
      <c r="J81" s="66">
        <f>J82+J98+J101+J104+J107+J127+J118+J114+J130</f>
        <v>92945.852270000003</v>
      </c>
    </row>
    <row r="82" spans="2:10" ht="48.75" customHeight="1" x14ac:dyDescent="0.3">
      <c r="B82" s="142" t="s">
        <v>266</v>
      </c>
      <c r="C82" s="89" t="s">
        <v>104</v>
      </c>
      <c r="D82" s="89" t="s">
        <v>84</v>
      </c>
      <c r="E82" s="99" t="s">
        <v>153</v>
      </c>
      <c r="F82" s="32" t="s">
        <v>385</v>
      </c>
      <c r="G82" s="2"/>
      <c r="H82" s="63"/>
      <c r="I82" s="72">
        <f>I83+I86+I92</f>
        <v>150</v>
      </c>
      <c r="J82" s="66">
        <f>J83+J86+J92</f>
        <v>51484.822809999998</v>
      </c>
    </row>
    <row r="83" spans="2:10" ht="48.75" customHeight="1" x14ac:dyDescent="0.3">
      <c r="B83" s="10" t="s">
        <v>199</v>
      </c>
      <c r="C83" s="8" t="s">
        <v>104</v>
      </c>
      <c r="D83" s="2" t="s">
        <v>84</v>
      </c>
      <c r="E83" s="2" t="s">
        <v>153</v>
      </c>
      <c r="F83" s="2" t="s">
        <v>417</v>
      </c>
      <c r="G83" s="2"/>
      <c r="H83" s="63"/>
      <c r="I83" s="72">
        <f>I84+I85</f>
        <v>0</v>
      </c>
      <c r="J83" s="66">
        <f>J84+J85</f>
        <v>0</v>
      </c>
    </row>
    <row r="84" spans="2:10" ht="61.5" customHeight="1" x14ac:dyDescent="0.3">
      <c r="B84" s="10" t="s">
        <v>222</v>
      </c>
      <c r="C84" s="8" t="s">
        <v>104</v>
      </c>
      <c r="D84" s="2" t="s">
        <v>84</v>
      </c>
      <c r="E84" s="2" t="s">
        <v>153</v>
      </c>
      <c r="F84" s="2" t="s">
        <v>417</v>
      </c>
      <c r="G84" s="2" t="s">
        <v>181</v>
      </c>
      <c r="H84" s="63"/>
      <c r="I84" s="68"/>
      <c r="J84" s="66"/>
    </row>
    <row r="85" spans="2:10" ht="34.5" customHeight="1" x14ac:dyDescent="0.3">
      <c r="B85" s="135" t="s">
        <v>231</v>
      </c>
      <c r="C85" s="8" t="s">
        <v>104</v>
      </c>
      <c r="D85" s="2" t="s">
        <v>84</v>
      </c>
      <c r="E85" s="2" t="s">
        <v>153</v>
      </c>
      <c r="F85" s="2" t="s">
        <v>417</v>
      </c>
      <c r="G85" s="2" t="s">
        <v>230</v>
      </c>
      <c r="H85" s="63"/>
      <c r="I85" s="63"/>
      <c r="J85" s="66">
        <v>0</v>
      </c>
    </row>
    <row r="86" spans="2:10" ht="46.5" customHeight="1" x14ac:dyDescent="0.3">
      <c r="B86" s="22" t="s">
        <v>267</v>
      </c>
      <c r="C86" s="8" t="s">
        <v>104</v>
      </c>
      <c r="D86" s="8" t="s">
        <v>84</v>
      </c>
      <c r="E86" s="2" t="s">
        <v>153</v>
      </c>
      <c r="F86" s="99" t="s">
        <v>642</v>
      </c>
      <c r="G86" s="2"/>
      <c r="H86" s="63"/>
      <c r="I86" s="111">
        <f>I88</f>
        <v>0</v>
      </c>
      <c r="J86" s="68">
        <f>J88</f>
        <v>40575.622809999993</v>
      </c>
    </row>
    <row r="87" spans="2:10" ht="78.75" customHeight="1" x14ac:dyDescent="0.3">
      <c r="B87" s="22" t="s">
        <v>644</v>
      </c>
      <c r="C87" s="8" t="s">
        <v>104</v>
      </c>
      <c r="D87" s="8" t="s">
        <v>84</v>
      </c>
      <c r="E87" s="2" t="s">
        <v>153</v>
      </c>
      <c r="F87" s="99" t="s">
        <v>645</v>
      </c>
      <c r="G87" s="2"/>
      <c r="H87" s="63"/>
      <c r="I87" s="111">
        <f>I88</f>
        <v>0</v>
      </c>
      <c r="J87" s="68">
        <f>J88</f>
        <v>40575.622809999993</v>
      </c>
    </row>
    <row r="88" spans="2:10" ht="66.75" customHeight="1" x14ac:dyDescent="0.3">
      <c r="B88" s="149" t="s">
        <v>201</v>
      </c>
      <c r="C88" s="8" t="s">
        <v>104</v>
      </c>
      <c r="D88" s="35" t="s">
        <v>84</v>
      </c>
      <c r="E88" s="2" t="s">
        <v>153</v>
      </c>
      <c r="F88" s="99" t="s">
        <v>646</v>
      </c>
      <c r="G88" s="35"/>
      <c r="H88" s="63"/>
      <c r="I88" s="72">
        <f>I89+I90+I91</f>
        <v>0</v>
      </c>
      <c r="J88" s="66">
        <f>J89+J90+J91</f>
        <v>40575.622809999993</v>
      </c>
    </row>
    <row r="89" spans="2:10" ht="49.5" customHeight="1" x14ac:dyDescent="0.3">
      <c r="B89" s="59" t="s">
        <v>183</v>
      </c>
      <c r="C89" s="8" t="s">
        <v>104</v>
      </c>
      <c r="D89" s="35" t="s">
        <v>84</v>
      </c>
      <c r="E89" s="2" t="s">
        <v>153</v>
      </c>
      <c r="F89" s="99" t="s">
        <v>646</v>
      </c>
      <c r="G89" s="35" t="s">
        <v>184</v>
      </c>
      <c r="H89" s="63"/>
      <c r="I89" s="68"/>
      <c r="J89" s="68">
        <f>12349.8</f>
        <v>12349.8</v>
      </c>
    </row>
    <row r="90" spans="2:10" ht="60" customHeight="1" x14ac:dyDescent="0.3">
      <c r="B90" s="10" t="s">
        <v>222</v>
      </c>
      <c r="C90" s="8" t="s">
        <v>104</v>
      </c>
      <c r="D90" s="35" t="s">
        <v>84</v>
      </c>
      <c r="E90" s="2" t="s">
        <v>153</v>
      </c>
      <c r="F90" s="99" t="s">
        <v>646</v>
      </c>
      <c r="G90" s="2" t="s">
        <v>181</v>
      </c>
      <c r="H90" s="63"/>
      <c r="I90" s="68"/>
      <c r="J90" s="68">
        <f>27998.22281</f>
        <v>27998.222809999999</v>
      </c>
    </row>
    <row r="91" spans="2:10" ht="37.5" customHeight="1" x14ac:dyDescent="0.3">
      <c r="B91" s="113" t="s">
        <v>338</v>
      </c>
      <c r="C91" s="8" t="s">
        <v>104</v>
      </c>
      <c r="D91" s="35" t="s">
        <v>84</v>
      </c>
      <c r="E91" s="2" t="s">
        <v>153</v>
      </c>
      <c r="F91" s="99" t="s">
        <v>646</v>
      </c>
      <c r="G91" s="2" t="s">
        <v>182</v>
      </c>
      <c r="H91" s="63"/>
      <c r="I91" s="68"/>
      <c r="J91" s="68">
        <v>227.6</v>
      </c>
    </row>
    <row r="92" spans="2:10" ht="29.25" customHeight="1" x14ac:dyDescent="0.3">
      <c r="B92" s="10" t="s">
        <v>268</v>
      </c>
      <c r="C92" s="32" t="s">
        <v>104</v>
      </c>
      <c r="D92" s="2" t="s">
        <v>84</v>
      </c>
      <c r="E92" s="2" t="s">
        <v>153</v>
      </c>
      <c r="F92" s="133" t="s">
        <v>648</v>
      </c>
      <c r="G92" s="2"/>
      <c r="H92" s="63"/>
      <c r="I92" s="111">
        <f>I94</f>
        <v>150</v>
      </c>
      <c r="J92" s="68">
        <f>J94</f>
        <v>10909.2</v>
      </c>
    </row>
    <row r="93" spans="2:10" ht="54" customHeight="1" x14ac:dyDescent="0.3">
      <c r="B93" s="10" t="s">
        <v>647</v>
      </c>
      <c r="C93" s="32" t="s">
        <v>104</v>
      </c>
      <c r="D93" s="2" t="s">
        <v>84</v>
      </c>
      <c r="E93" s="2" t="s">
        <v>153</v>
      </c>
      <c r="F93" s="133" t="s">
        <v>649</v>
      </c>
      <c r="G93" s="2"/>
      <c r="H93" s="63"/>
      <c r="I93" s="111">
        <f>I94</f>
        <v>150</v>
      </c>
      <c r="J93" s="68">
        <f>J94</f>
        <v>10909.2</v>
      </c>
    </row>
    <row r="94" spans="2:10" ht="64.5" customHeight="1" x14ac:dyDescent="0.3">
      <c r="B94" s="144" t="s">
        <v>201</v>
      </c>
      <c r="C94" s="8" t="s">
        <v>104</v>
      </c>
      <c r="D94" s="2" t="s">
        <v>84</v>
      </c>
      <c r="E94" s="2" t="s">
        <v>153</v>
      </c>
      <c r="F94" s="133" t="s">
        <v>650</v>
      </c>
      <c r="G94" s="2"/>
      <c r="H94" s="63"/>
      <c r="I94" s="72">
        <f>I95+I96+I97</f>
        <v>150</v>
      </c>
      <c r="J94" s="66">
        <f>J95+J96+J97</f>
        <v>10909.2</v>
      </c>
    </row>
    <row r="95" spans="2:10" ht="44.25" customHeight="1" x14ac:dyDescent="0.3">
      <c r="B95" s="59" t="s">
        <v>183</v>
      </c>
      <c r="C95" s="8" t="s">
        <v>104</v>
      </c>
      <c r="D95" s="2" t="s">
        <v>84</v>
      </c>
      <c r="E95" s="2" t="s">
        <v>153</v>
      </c>
      <c r="F95" s="133" t="s">
        <v>650</v>
      </c>
      <c r="G95" s="2" t="s">
        <v>184</v>
      </c>
      <c r="H95" s="63"/>
      <c r="I95" s="68">
        <v>150</v>
      </c>
      <c r="J95" s="68">
        <f>9449+150</f>
        <v>9599</v>
      </c>
    </row>
    <row r="96" spans="2:10" ht="58.5" customHeight="1" x14ac:dyDescent="0.3">
      <c r="B96" s="10" t="s">
        <v>222</v>
      </c>
      <c r="C96" s="8" t="s">
        <v>104</v>
      </c>
      <c r="D96" s="2" t="s">
        <v>84</v>
      </c>
      <c r="E96" s="2" t="s">
        <v>153</v>
      </c>
      <c r="F96" s="133" t="s">
        <v>650</v>
      </c>
      <c r="G96" s="2" t="s">
        <v>181</v>
      </c>
      <c r="H96" s="63"/>
      <c r="I96" s="68">
        <v>0</v>
      </c>
      <c r="J96" s="68">
        <f>1306.7</f>
        <v>1306.7</v>
      </c>
    </row>
    <row r="97" spans="2:10" ht="37.5" customHeight="1" x14ac:dyDescent="0.3">
      <c r="B97" s="113" t="s">
        <v>338</v>
      </c>
      <c r="C97" s="89" t="s">
        <v>104</v>
      </c>
      <c r="D97" s="99" t="s">
        <v>84</v>
      </c>
      <c r="E97" s="99" t="s">
        <v>153</v>
      </c>
      <c r="F97" s="133" t="s">
        <v>650</v>
      </c>
      <c r="G97" s="99" t="s">
        <v>182</v>
      </c>
      <c r="H97" s="167"/>
      <c r="I97" s="181"/>
      <c r="J97" s="181">
        <v>3.5</v>
      </c>
    </row>
    <row r="98" spans="2:10" ht="99.75" customHeight="1" x14ac:dyDescent="0.3">
      <c r="B98" s="105" t="s">
        <v>394</v>
      </c>
      <c r="C98" s="8" t="s">
        <v>104</v>
      </c>
      <c r="D98" s="32" t="s">
        <v>84</v>
      </c>
      <c r="E98" s="2" t="s">
        <v>153</v>
      </c>
      <c r="F98" s="99" t="s">
        <v>393</v>
      </c>
      <c r="G98" s="2"/>
      <c r="H98" s="63"/>
      <c r="I98" s="111">
        <f>I99</f>
        <v>0</v>
      </c>
      <c r="J98" s="68">
        <f>J99</f>
        <v>1684</v>
      </c>
    </row>
    <row r="99" spans="2:10" ht="90.75" customHeight="1" x14ac:dyDescent="0.3">
      <c r="B99" s="105" t="s">
        <v>395</v>
      </c>
      <c r="C99" s="8" t="s">
        <v>104</v>
      </c>
      <c r="D99" s="32" t="s">
        <v>84</v>
      </c>
      <c r="E99" s="2" t="s">
        <v>153</v>
      </c>
      <c r="F99" s="2" t="s">
        <v>420</v>
      </c>
      <c r="G99" s="2"/>
      <c r="H99" s="63"/>
      <c r="I99" s="111">
        <f>I100</f>
        <v>0</v>
      </c>
      <c r="J99" s="68">
        <f>J100</f>
        <v>1684</v>
      </c>
    </row>
    <row r="100" spans="2:10" ht="37.5" customHeight="1" x14ac:dyDescent="0.3">
      <c r="B100" s="10" t="s">
        <v>222</v>
      </c>
      <c r="C100" s="8" t="s">
        <v>104</v>
      </c>
      <c r="D100" s="32" t="s">
        <v>84</v>
      </c>
      <c r="E100" s="2" t="s">
        <v>153</v>
      </c>
      <c r="F100" s="2" t="s">
        <v>420</v>
      </c>
      <c r="G100" s="32" t="s">
        <v>181</v>
      </c>
      <c r="H100" s="63"/>
      <c r="I100" s="68">
        <v>0</v>
      </c>
      <c r="J100" s="68">
        <v>1684</v>
      </c>
    </row>
    <row r="101" spans="2:10" ht="78.75" customHeight="1" x14ac:dyDescent="0.3">
      <c r="B101" s="10" t="s">
        <v>392</v>
      </c>
      <c r="C101" s="8" t="s">
        <v>104</v>
      </c>
      <c r="D101" s="35" t="s">
        <v>84</v>
      </c>
      <c r="E101" s="35" t="s">
        <v>153</v>
      </c>
      <c r="F101" s="35" t="s">
        <v>399</v>
      </c>
      <c r="G101" s="32"/>
      <c r="H101" s="167"/>
      <c r="I101" s="153">
        <f>I102</f>
        <v>500</v>
      </c>
      <c r="J101" s="181">
        <f>J102</f>
        <v>2734.0094600000002</v>
      </c>
    </row>
    <row r="102" spans="2:10" ht="117.75" customHeight="1" x14ac:dyDescent="0.3">
      <c r="B102" s="10" t="s">
        <v>418</v>
      </c>
      <c r="C102" s="8" t="s">
        <v>104</v>
      </c>
      <c r="D102" s="35" t="s">
        <v>84</v>
      </c>
      <c r="E102" s="35" t="s">
        <v>153</v>
      </c>
      <c r="F102" s="35" t="s">
        <v>419</v>
      </c>
      <c r="G102" s="32"/>
      <c r="H102" s="167"/>
      <c r="I102" s="153">
        <f>I103</f>
        <v>500</v>
      </c>
      <c r="J102" s="181">
        <f>J103</f>
        <v>2734.0094600000002</v>
      </c>
    </row>
    <row r="103" spans="2:10" ht="66" customHeight="1" x14ac:dyDescent="0.3">
      <c r="B103" s="132" t="s">
        <v>222</v>
      </c>
      <c r="C103" s="89" t="s">
        <v>104</v>
      </c>
      <c r="D103" s="89" t="s">
        <v>84</v>
      </c>
      <c r="E103" s="89" t="s">
        <v>153</v>
      </c>
      <c r="F103" s="35" t="s">
        <v>419</v>
      </c>
      <c r="G103" s="133" t="s">
        <v>181</v>
      </c>
      <c r="H103" s="167"/>
      <c r="I103" s="181">
        <v>500</v>
      </c>
      <c r="J103" s="181">
        <f>2234.00946+500</f>
        <v>2734.0094600000002</v>
      </c>
    </row>
    <row r="104" spans="2:10" ht="86.25" customHeight="1" x14ac:dyDescent="0.3">
      <c r="B104" s="10" t="s">
        <v>269</v>
      </c>
      <c r="C104" s="8" t="s">
        <v>104</v>
      </c>
      <c r="D104" s="2" t="s">
        <v>84</v>
      </c>
      <c r="E104" s="2" t="s">
        <v>153</v>
      </c>
      <c r="F104" s="99" t="s">
        <v>402</v>
      </c>
      <c r="G104" s="146"/>
      <c r="H104" s="63"/>
      <c r="I104" s="66">
        <f>I105</f>
        <v>0</v>
      </c>
      <c r="J104" s="66">
        <f>J105</f>
        <v>6127.2</v>
      </c>
    </row>
    <row r="105" spans="2:10" ht="82.5" customHeight="1" x14ac:dyDescent="0.3">
      <c r="B105" s="135" t="s">
        <v>425</v>
      </c>
      <c r="C105" s="8" t="s">
        <v>104</v>
      </c>
      <c r="D105" s="2" t="s">
        <v>84</v>
      </c>
      <c r="E105" s="8" t="s">
        <v>153</v>
      </c>
      <c r="F105" s="2" t="s">
        <v>424</v>
      </c>
      <c r="G105" s="2"/>
      <c r="H105" s="63"/>
      <c r="I105" s="111">
        <f>I106</f>
        <v>0</v>
      </c>
      <c r="J105" s="68">
        <f>J106</f>
        <v>6127.2</v>
      </c>
    </row>
    <row r="106" spans="2:10" ht="59.25" customHeight="1" x14ac:dyDescent="0.3">
      <c r="B106" s="10" t="s">
        <v>222</v>
      </c>
      <c r="C106" s="8" t="s">
        <v>104</v>
      </c>
      <c r="D106" s="2" t="s">
        <v>84</v>
      </c>
      <c r="E106" s="2" t="s">
        <v>153</v>
      </c>
      <c r="F106" s="2" t="s">
        <v>424</v>
      </c>
      <c r="G106" s="2" t="s">
        <v>181</v>
      </c>
      <c r="H106" s="63"/>
      <c r="I106" s="68">
        <v>0</v>
      </c>
      <c r="J106" s="68">
        <v>6127.2</v>
      </c>
    </row>
    <row r="107" spans="2:10" ht="64.5" customHeight="1" x14ac:dyDescent="0.3">
      <c r="B107" s="135" t="s">
        <v>286</v>
      </c>
      <c r="C107" s="8" t="s">
        <v>104</v>
      </c>
      <c r="D107" s="2" t="s">
        <v>84</v>
      </c>
      <c r="E107" s="2" t="s">
        <v>153</v>
      </c>
      <c r="F107" s="99" t="s">
        <v>403</v>
      </c>
      <c r="G107" s="2"/>
      <c r="H107" s="63"/>
      <c r="I107" s="68">
        <f>I108</f>
        <v>0</v>
      </c>
      <c r="J107" s="66">
        <f>J108+J111</f>
        <v>1057.7</v>
      </c>
    </row>
    <row r="108" spans="2:10" ht="81.75" customHeight="1" x14ac:dyDescent="0.3">
      <c r="B108" s="135" t="s">
        <v>287</v>
      </c>
      <c r="C108" s="8" t="s">
        <v>104</v>
      </c>
      <c r="D108" s="2" t="s">
        <v>84</v>
      </c>
      <c r="E108" s="2" t="s">
        <v>153</v>
      </c>
      <c r="F108" s="2" t="s">
        <v>404</v>
      </c>
      <c r="G108" s="2"/>
      <c r="H108" s="63"/>
      <c r="I108" s="68">
        <f>I109</f>
        <v>0</v>
      </c>
      <c r="J108" s="68">
        <f>J109</f>
        <v>1057.7</v>
      </c>
    </row>
    <row r="109" spans="2:10" ht="77.25" customHeight="1" x14ac:dyDescent="0.3">
      <c r="B109" s="135" t="s">
        <v>288</v>
      </c>
      <c r="C109" s="8" t="s">
        <v>104</v>
      </c>
      <c r="D109" s="2" t="s">
        <v>84</v>
      </c>
      <c r="E109" s="2" t="s">
        <v>153</v>
      </c>
      <c r="F109" s="2" t="s">
        <v>404</v>
      </c>
      <c r="G109" s="2"/>
      <c r="H109" s="63"/>
      <c r="I109" s="68">
        <f>I110</f>
        <v>0</v>
      </c>
      <c r="J109" s="68">
        <f>J110</f>
        <v>1057.7</v>
      </c>
    </row>
    <row r="110" spans="2:10" ht="63" customHeight="1" x14ac:dyDescent="0.3">
      <c r="B110" s="10" t="s">
        <v>222</v>
      </c>
      <c r="C110" s="8" t="s">
        <v>104</v>
      </c>
      <c r="D110" s="2" t="s">
        <v>84</v>
      </c>
      <c r="E110" s="2" t="s">
        <v>153</v>
      </c>
      <c r="F110" s="2" t="s">
        <v>404</v>
      </c>
      <c r="G110" s="2" t="s">
        <v>181</v>
      </c>
      <c r="H110" s="63"/>
      <c r="I110" s="68">
        <v>0</v>
      </c>
      <c r="J110" s="68">
        <v>1057.7</v>
      </c>
    </row>
    <row r="111" spans="2:10" ht="45" customHeight="1" x14ac:dyDescent="0.3">
      <c r="B111" s="10" t="s">
        <v>289</v>
      </c>
      <c r="C111" s="8" t="s">
        <v>104</v>
      </c>
      <c r="D111" s="2" t="s">
        <v>84</v>
      </c>
      <c r="E111" s="2" t="s">
        <v>153</v>
      </c>
      <c r="F111" s="2" t="s">
        <v>407</v>
      </c>
      <c r="G111" s="8"/>
      <c r="H111" s="63"/>
      <c r="I111" s="63"/>
      <c r="J111" s="66">
        <f>J112</f>
        <v>0</v>
      </c>
    </row>
    <row r="112" spans="2:10" ht="44.25" customHeight="1" x14ac:dyDescent="0.3">
      <c r="B112" s="135" t="s">
        <v>290</v>
      </c>
      <c r="C112" s="8" t="s">
        <v>104</v>
      </c>
      <c r="D112" s="2" t="s">
        <v>84</v>
      </c>
      <c r="E112" s="2" t="s">
        <v>153</v>
      </c>
      <c r="F112" s="2" t="s">
        <v>421</v>
      </c>
      <c r="G112" s="8"/>
      <c r="H112" s="63"/>
      <c r="I112" s="63"/>
      <c r="J112" s="68">
        <f>J113</f>
        <v>0</v>
      </c>
    </row>
    <row r="113" spans="2:10" ht="58.5" customHeight="1" x14ac:dyDescent="0.3">
      <c r="B113" s="10" t="s">
        <v>222</v>
      </c>
      <c r="C113" s="8" t="s">
        <v>104</v>
      </c>
      <c r="D113" s="2" t="s">
        <v>84</v>
      </c>
      <c r="E113" s="2" t="s">
        <v>153</v>
      </c>
      <c r="F113" s="2" t="s">
        <v>421</v>
      </c>
      <c r="G113" s="8" t="s">
        <v>181</v>
      </c>
      <c r="H113" s="63"/>
      <c r="I113" s="63"/>
      <c r="J113" s="68">
        <f>190.8-0.8-190</f>
        <v>0</v>
      </c>
    </row>
    <row r="114" spans="2:10" ht="58.5" customHeight="1" x14ac:dyDescent="0.3">
      <c r="B114" s="105" t="s">
        <v>291</v>
      </c>
      <c r="C114" s="8" t="s">
        <v>104</v>
      </c>
      <c r="D114" s="2" t="s">
        <v>84</v>
      </c>
      <c r="E114" s="2" t="s">
        <v>153</v>
      </c>
      <c r="F114" s="34" t="s">
        <v>447</v>
      </c>
      <c r="G114" s="8"/>
      <c r="H114" s="63"/>
      <c r="I114" s="68">
        <f t="shared" ref="I114:J116" si="4">I115</f>
        <v>0</v>
      </c>
      <c r="J114" s="68">
        <f t="shared" si="4"/>
        <v>2395.1999999999998</v>
      </c>
    </row>
    <row r="115" spans="2:10" ht="58.5" customHeight="1" x14ac:dyDescent="0.3">
      <c r="B115" s="130" t="s">
        <v>260</v>
      </c>
      <c r="C115" s="89" t="s">
        <v>104</v>
      </c>
      <c r="D115" s="89" t="s">
        <v>84</v>
      </c>
      <c r="E115" s="89" t="s">
        <v>153</v>
      </c>
      <c r="F115" s="89" t="s">
        <v>454</v>
      </c>
      <c r="G115" s="31"/>
      <c r="H115" s="63"/>
      <c r="I115" s="68">
        <f t="shared" si="4"/>
        <v>0</v>
      </c>
      <c r="J115" s="68">
        <f t="shared" si="4"/>
        <v>2395.1999999999998</v>
      </c>
    </row>
    <row r="116" spans="2:10" ht="58.5" customHeight="1" x14ac:dyDescent="0.3">
      <c r="B116" s="22" t="s">
        <v>565</v>
      </c>
      <c r="C116" s="8" t="s">
        <v>104</v>
      </c>
      <c r="D116" s="35" t="s">
        <v>84</v>
      </c>
      <c r="E116" s="35" t="s">
        <v>153</v>
      </c>
      <c r="F116" s="35" t="s">
        <v>566</v>
      </c>
      <c r="G116" s="35"/>
      <c r="H116" s="63"/>
      <c r="I116" s="68">
        <f t="shared" si="4"/>
        <v>0</v>
      </c>
      <c r="J116" s="68">
        <f t="shared" si="4"/>
        <v>2395.1999999999998</v>
      </c>
    </row>
    <row r="117" spans="2:10" ht="58.5" customHeight="1" x14ac:dyDescent="0.3">
      <c r="B117" s="10" t="s">
        <v>222</v>
      </c>
      <c r="C117" s="8" t="s">
        <v>104</v>
      </c>
      <c r="D117" s="35" t="s">
        <v>84</v>
      </c>
      <c r="E117" s="35" t="s">
        <v>153</v>
      </c>
      <c r="F117" s="35" t="s">
        <v>566</v>
      </c>
      <c r="G117" s="35" t="s">
        <v>181</v>
      </c>
      <c r="H117" s="63"/>
      <c r="I117" s="68">
        <v>0</v>
      </c>
      <c r="J117" s="68">
        <v>2395.1999999999998</v>
      </c>
    </row>
    <row r="118" spans="2:10" ht="58.5" customHeight="1" x14ac:dyDescent="0.3">
      <c r="B118" s="126" t="s">
        <v>298</v>
      </c>
      <c r="C118" s="8" t="s">
        <v>104</v>
      </c>
      <c r="D118" s="31" t="s">
        <v>84</v>
      </c>
      <c r="E118" s="31" t="s">
        <v>153</v>
      </c>
      <c r="F118" s="97" t="s">
        <v>472</v>
      </c>
      <c r="G118" s="31"/>
      <c r="H118" s="63"/>
      <c r="I118" s="68">
        <f>I119+I122</f>
        <v>0</v>
      </c>
      <c r="J118" s="68">
        <f>J119+J122</f>
        <v>20015.900000000001</v>
      </c>
    </row>
    <row r="119" spans="2:10" ht="58.5" customHeight="1" x14ac:dyDescent="0.3">
      <c r="B119" s="126" t="s">
        <v>481</v>
      </c>
      <c r="C119" s="8" t="s">
        <v>104</v>
      </c>
      <c r="D119" s="31" t="s">
        <v>84</v>
      </c>
      <c r="E119" s="31" t="s">
        <v>153</v>
      </c>
      <c r="F119" s="97" t="s">
        <v>482</v>
      </c>
      <c r="G119" s="31"/>
      <c r="H119" s="63"/>
      <c r="I119" s="68">
        <f>I120</f>
        <v>0</v>
      </c>
      <c r="J119" s="68">
        <f>J120</f>
        <v>17864.900000000001</v>
      </c>
    </row>
    <row r="120" spans="2:10" ht="58.5" customHeight="1" x14ac:dyDescent="0.3">
      <c r="B120" s="126" t="s">
        <v>201</v>
      </c>
      <c r="C120" s="8" t="s">
        <v>104</v>
      </c>
      <c r="D120" s="31" t="s">
        <v>84</v>
      </c>
      <c r="E120" s="31" t="s">
        <v>153</v>
      </c>
      <c r="F120" s="97" t="s">
        <v>483</v>
      </c>
      <c r="G120" s="31"/>
      <c r="H120" s="63"/>
      <c r="I120" s="68">
        <f>I121</f>
        <v>0</v>
      </c>
      <c r="J120" s="68">
        <f>J121</f>
        <v>17864.900000000001</v>
      </c>
    </row>
    <row r="121" spans="2:10" ht="39" customHeight="1" x14ac:dyDescent="0.3">
      <c r="B121" s="126" t="s">
        <v>231</v>
      </c>
      <c r="C121" s="8" t="s">
        <v>104</v>
      </c>
      <c r="D121" s="31" t="s">
        <v>84</v>
      </c>
      <c r="E121" s="31" t="s">
        <v>153</v>
      </c>
      <c r="F121" s="97" t="s">
        <v>483</v>
      </c>
      <c r="G121" s="31" t="s">
        <v>230</v>
      </c>
      <c r="H121" s="63"/>
      <c r="I121" s="68">
        <v>0</v>
      </c>
      <c r="J121" s="68">
        <v>17864.900000000001</v>
      </c>
    </row>
    <row r="122" spans="2:10" ht="85.5" customHeight="1" x14ac:dyDescent="0.3">
      <c r="B122" s="126" t="s">
        <v>478</v>
      </c>
      <c r="C122" s="8" t="s">
        <v>104</v>
      </c>
      <c r="D122" s="31" t="s">
        <v>84</v>
      </c>
      <c r="E122" s="31" t="s">
        <v>153</v>
      </c>
      <c r="F122" s="97" t="s">
        <v>479</v>
      </c>
      <c r="G122" s="31"/>
      <c r="H122" s="63"/>
      <c r="I122" s="63"/>
      <c r="J122" s="68">
        <f>J123</f>
        <v>2150.9999999999995</v>
      </c>
    </row>
    <row r="123" spans="2:10" ht="58.5" customHeight="1" x14ac:dyDescent="0.3">
      <c r="B123" s="126" t="s">
        <v>201</v>
      </c>
      <c r="C123" s="8" t="s">
        <v>104</v>
      </c>
      <c r="D123" s="31" t="s">
        <v>84</v>
      </c>
      <c r="E123" s="31" t="s">
        <v>153</v>
      </c>
      <c r="F123" s="97" t="s">
        <v>480</v>
      </c>
      <c r="G123" s="31"/>
      <c r="H123" s="63"/>
      <c r="I123" s="63"/>
      <c r="J123" s="68">
        <f>J124+J125+J126</f>
        <v>2150.9999999999995</v>
      </c>
    </row>
    <row r="124" spans="2:10" ht="58.5" customHeight="1" x14ac:dyDescent="0.3">
      <c r="B124" s="126" t="s">
        <v>183</v>
      </c>
      <c r="C124" s="8" t="s">
        <v>104</v>
      </c>
      <c r="D124" s="31" t="s">
        <v>84</v>
      </c>
      <c r="E124" s="31" t="s">
        <v>153</v>
      </c>
      <c r="F124" s="97" t="s">
        <v>480</v>
      </c>
      <c r="G124" s="31" t="s">
        <v>184</v>
      </c>
      <c r="H124" s="63"/>
      <c r="I124" s="63"/>
      <c r="J124" s="68">
        <v>2063.1999999999998</v>
      </c>
    </row>
    <row r="125" spans="2:10" ht="58.5" customHeight="1" x14ac:dyDescent="0.3">
      <c r="B125" s="10" t="s">
        <v>222</v>
      </c>
      <c r="C125" s="8" t="s">
        <v>104</v>
      </c>
      <c r="D125" s="31" t="s">
        <v>84</v>
      </c>
      <c r="E125" s="31" t="s">
        <v>153</v>
      </c>
      <c r="F125" s="97" t="s">
        <v>480</v>
      </c>
      <c r="G125" s="31" t="s">
        <v>181</v>
      </c>
      <c r="H125" s="63"/>
      <c r="I125" s="63"/>
      <c r="J125" s="68">
        <v>87.1</v>
      </c>
    </row>
    <row r="126" spans="2:10" ht="35.25" customHeight="1" x14ac:dyDescent="0.3">
      <c r="B126" s="113" t="s">
        <v>338</v>
      </c>
      <c r="C126" s="8" t="s">
        <v>104</v>
      </c>
      <c r="D126" s="31" t="s">
        <v>84</v>
      </c>
      <c r="E126" s="31" t="s">
        <v>153</v>
      </c>
      <c r="F126" s="97" t="s">
        <v>480</v>
      </c>
      <c r="G126" s="31" t="s">
        <v>182</v>
      </c>
      <c r="H126" s="63"/>
      <c r="I126" s="63"/>
      <c r="J126" s="68">
        <v>0.7</v>
      </c>
    </row>
    <row r="127" spans="2:10" ht="98.25" customHeight="1" x14ac:dyDescent="0.3">
      <c r="B127" s="22" t="s">
        <v>352</v>
      </c>
      <c r="C127" s="8" t="s">
        <v>104</v>
      </c>
      <c r="D127" s="2" t="s">
        <v>84</v>
      </c>
      <c r="E127" s="2" t="s">
        <v>153</v>
      </c>
      <c r="F127" s="9" t="s">
        <v>422</v>
      </c>
      <c r="G127" s="8"/>
      <c r="H127" s="63"/>
      <c r="I127" s="63"/>
      <c r="J127" s="68">
        <f>J128</f>
        <v>10.5</v>
      </c>
    </row>
    <row r="128" spans="2:10" ht="63" customHeight="1" x14ac:dyDescent="0.3">
      <c r="B128" s="119" t="s">
        <v>354</v>
      </c>
      <c r="C128" s="8" t="s">
        <v>104</v>
      </c>
      <c r="D128" s="2" t="s">
        <v>84</v>
      </c>
      <c r="E128" s="2" t="s">
        <v>153</v>
      </c>
      <c r="F128" s="31" t="s">
        <v>423</v>
      </c>
      <c r="G128" s="31"/>
      <c r="H128" s="63"/>
      <c r="I128" s="63"/>
      <c r="J128" s="68">
        <f>J129</f>
        <v>10.5</v>
      </c>
    </row>
    <row r="129" spans="2:13" ht="58.5" customHeight="1" x14ac:dyDescent="0.3">
      <c r="B129" s="113" t="s">
        <v>222</v>
      </c>
      <c r="C129" s="8" t="s">
        <v>104</v>
      </c>
      <c r="D129" s="2" t="s">
        <v>84</v>
      </c>
      <c r="E129" s="2" t="s">
        <v>153</v>
      </c>
      <c r="F129" s="31" t="s">
        <v>423</v>
      </c>
      <c r="G129" s="31" t="s">
        <v>181</v>
      </c>
      <c r="H129" s="63"/>
      <c r="I129" s="63"/>
      <c r="J129" s="68">
        <v>10.5</v>
      </c>
    </row>
    <row r="130" spans="2:13" ht="39.75" customHeight="1" x14ac:dyDescent="0.3">
      <c r="B130" s="124" t="s">
        <v>12</v>
      </c>
      <c r="C130" s="89" t="s">
        <v>104</v>
      </c>
      <c r="D130" s="99" t="s">
        <v>84</v>
      </c>
      <c r="E130" s="99" t="s">
        <v>153</v>
      </c>
      <c r="F130" s="131" t="s">
        <v>11</v>
      </c>
      <c r="G130" s="131"/>
      <c r="H130" s="167"/>
      <c r="I130" s="181">
        <f t="shared" ref="I130:J132" si="5">I131</f>
        <v>0</v>
      </c>
      <c r="J130" s="181">
        <f t="shared" si="5"/>
        <v>7436.52</v>
      </c>
      <c r="K130" s="253"/>
      <c r="L130" s="253"/>
      <c r="M130" s="253"/>
    </row>
    <row r="131" spans="2:13" ht="25.5" customHeight="1" x14ac:dyDescent="0.3">
      <c r="B131" s="124" t="s">
        <v>33</v>
      </c>
      <c r="C131" s="89" t="s">
        <v>104</v>
      </c>
      <c r="D131" s="99" t="s">
        <v>84</v>
      </c>
      <c r="E131" s="99" t="s">
        <v>153</v>
      </c>
      <c r="F131" s="131" t="s">
        <v>13</v>
      </c>
      <c r="G131" s="131"/>
      <c r="H131" s="167"/>
      <c r="I131" s="153">
        <f>I132+I134</f>
        <v>0</v>
      </c>
      <c r="J131" s="181">
        <f>J132+J134</f>
        <v>7436.52</v>
      </c>
    </row>
    <row r="132" spans="2:13" ht="46.5" customHeight="1" x14ac:dyDescent="0.3">
      <c r="B132" s="124" t="s">
        <v>34</v>
      </c>
      <c r="C132" s="89" t="s">
        <v>104</v>
      </c>
      <c r="D132" s="99" t="s">
        <v>84</v>
      </c>
      <c r="E132" s="99" t="s">
        <v>153</v>
      </c>
      <c r="F132" s="131" t="s">
        <v>35</v>
      </c>
      <c r="G132" s="131"/>
      <c r="H132" s="167"/>
      <c r="I132" s="181">
        <f t="shared" si="5"/>
        <v>0</v>
      </c>
      <c r="J132" s="181">
        <f t="shared" si="5"/>
        <v>142.91999999999999</v>
      </c>
    </row>
    <row r="133" spans="2:13" ht="28.5" customHeight="1" x14ac:dyDescent="0.3">
      <c r="B133" s="124" t="s">
        <v>36</v>
      </c>
      <c r="C133" s="89" t="s">
        <v>104</v>
      </c>
      <c r="D133" s="99" t="s">
        <v>84</v>
      </c>
      <c r="E133" s="99" t="s">
        <v>153</v>
      </c>
      <c r="F133" s="131" t="s">
        <v>35</v>
      </c>
      <c r="G133" s="131" t="s">
        <v>37</v>
      </c>
      <c r="H133" s="167"/>
      <c r="I133" s="181">
        <v>0</v>
      </c>
      <c r="J133" s="181">
        <v>142.91999999999999</v>
      </c>
    </row>
    <row r="134" spans="2:13" ht="120" customHeight="1" x14ac:dyDescent="0.3">
      <c r="B134" s="124" t="s">
        <v>45</v>
      </c>
      <c r="C134" s="89" t="s">
        <v>104</v>
      </c>
      <c r="D134" s="99" t="s">
        <v>84</v>
      </c>
      <c r="E134" s="99" t="s">
        <v>153</v>
      </c>
      <c r="F134" s="131" t="s">
        <v>43</v>
      </c>
      <c r="G134" s="131"/>
      <c r="H134" s="167"/>
      <c r="I134" s="181">
        <f>I135+I136</f>
        <v>0</v>
      </c>
      <c r="J134" s="181">
        <f>J136+J135</f>
        <v>7293.6</v>
      </c>
    </row>
    <row r="135" spans="2:13" ht="33.75" customHeight="1" x14ac:dyDescent="0.3">
      <c r="B135" s="4" t="s">
        <v>238</v>
      </c>
      <c r="C135" s="89" t="s">
        <v>104</v>
      </c>
      <c r="D135" s="99" t="s">
        <v>84</v>
      </c>
      <c r="E135" s="99" t="s">
        <v>153</v>
      </c>
      <c r="F135" s="131" t="s">
        <v>43</v>
      </c>
      <c r="G135" s="131" t="s">
        <v>237</v>
      </c>
      <c r="H135" s="167"/>
      <c r="I135" s="181">
        <v>0</v>
      </c>
      <c r="J135" s="181">
        <v>2132.8000000000002</v>
      </c>
    </row>
    <row r="136" spans="2:13" ht="61.5" customHeight="1" x14ac:dyDescent="0.3">
      <c r="B136" s="124" t="s">
        <v>44</v>
      </c>
      <c r="C136" s="89" t="s">
        <v>104</v>
      </c>
      <c r="D136" s="99" t="s">
        <v>84</v>
      </c>
      <c r="E136" s="99" t="s">
        <v>153</v>
      </c>
      <c r="F136" s="131" t="s">
        <v>43</v>
      </c>
      <c r="G136" s="131" t="s">
        <v>185</v>
      </c>
      <c r="H136" s="167"/>
      <c r="I136" s="181">
        <v>0</v>
      </c>
      <c r="J136" s="181">
        <v>5160.8</v>
      </c>
    </row>
    <row r="137" spans="2:13" ht="49.5" customHeight="1" x14ac:dyDescent="0.3">
      <c r="B137" s="105" t="s">
        <v>143</v>
      </c>
      <c r="C137" s="8" t="s">
        <v>104</v>
      </c>
      <c r="D137" s="9" t="s">
        <v>89</v>
      </c>
      <c r="E137" s="9"/>
      <c r="F137" s="9"/>
      <c r="G137" s="9"/>
      <c r="H137" s="67"/>
      <c r="I137" s="111">
        <f>I138+I150</f>
        <v>1492.1999999999998</v>
      </c>
      <c r="J137" s="68">
        <f>J138+J150</f>
        <v>18909.299629999998</v>
      </c>
    </row>
    <row r="138" spans="2:13" ht="78" customHeight="1" x14ac:dyDescent="0.3">
      <c r="B138" s="105" t="s">
        <v>135</v>
      </c>
      <c r="C138" s="8" t="s">
        <v>104</v>
      </c>
      <c r="D138" s="2" t="s">
        <v>89</v>
      </c>
      <c r="E138" s="2" t="s">
        <v>92</v>
      </c>
      <c r="F138" s="2"/>
      <c r="G138" s="2"/>
      <c r="H138" s="63"/>
      <c r="I138" s="111">
        <f>I139</f>
        <v>1492.1999999999998</v>
      </c>
      <c r="J138" s="68">
        <f>J139</f>
        <v>17590.965629999999</v>
      </c>
    </row>
    <row r="139" spans="2:13" ht="60" customHeight="1" x14ac:dyDescent="0.3">
      <c r="B139" s="105" t="s">
        <v>280</v>
      </c>
      <c r="C139" s="8" t="s">
        <v>104</v>
      </c>
      <c r="D139" s="2" t="s">
        <v>89</v>
      </c>
      <c r="E139" s="2" t="s">
        <v>92</v>
      </c>
      <c r="F139" s="2" t="s">
        <v>406</v>
      </c>
      <c r="G139" s="2"/>
      <c r="H139" s="63"/>
      <c r="I139" s="111">
        <f>I140+I147</f>
        <v>1492.1999999999998</v>
      </c>
      <c r="J139" s="68">
        <f>J140+J147</f>
        <v>17590.965629999999</v>
      </c>
    </row>
    <row r="140" spans="2:13" ht="136.5" customHeight="1" x14ac:dyDescent="0.3">
      <c r="B140" s="14" t="s">
        <v>426</v>
      </c>
      <c r="C140" s="8" t="s">
        <v>104</v>
      </c>
      <c r="D140" s="2" t="s">
        <v>89</v>
      </c>
      <c r="E140" s="2" t="s">
        <v>92</v>
      </c>
      <c r="F140" s="9" t="s">
        <v>427</v>
      </c>
      <c r="G140" s="2"/>
      <c r="H140" s="63"/>
      <c r="I140" s="111">
        <f>I141+I145</f>
        <v>0</v>
      </c>
      <c r="J140" s="68">
        <f>J141+J145</f>
        <v>6792.4076999999997</v>
      </c>
    </row>
    <row r="141" spans="2:13" ht="56.25" x14ac:dyDescent="0.3">
      <c r="B141" s="14" t="s">
        <v>201</v>
      </c>
      <c r="C141" s="8" t="s">
        <v>104</v>
      </c>
      <c r="D141" s="2" t="s">
        <v>89</v>
      </c>
      <c r="E141" s="2" t="s">
        <v>92</v>
      </c>
      <c r="F141" s="8" t="s">
        <v>428</v>
      </c>
      <c r="G141" s="2"/>
      <c r="H141" s="63"/>
      <c r="I141" s="72">
        <f>I142+I143+I144</f>
        <v>0</v>
      </c>
      <c r="J141" s="66">
        <f>J142+J143+J144</f>
        <v>6666.4076999999997</v>
      </c>
    </row>
    <row r="142" spans="2:13" ht="57" customHeight="1" x14ac:dyDescent="0.3">
      <c r="B142" s="59" t="s">
        <v>183</v>
      </c>
      <c r="C142" s="8" t="s">
        <v>104</v>
      </c>
      <c r="D142" s="32" t="s">
        <v>89</v>
      </c>
      <c r="E142" s="32" t="s">
        <v>92</v>
      </c>
      <c r="F142" s="8" t="s">
        <v>428</v>
      </c>
      <c r="G142" s="32" t="s">
        <v>184</v>
      </c>
      <c r="H142" s="63"/>
      <c r="I142" s="63"/>
      <c r="J142" s="68">
        <v>4805.5</v>
      </c>
    </row>
    <row r="143" spans="2:13" ht="60.75" customHeight="1" x14ac:dyDescent="0.3">
      <c r="B143" s="10" t="s">
        <v>222</v>
      </c>
      <c r="C143" s="8" t="s">
        <v>104</v>
      </c>
      <c r="D143" s="32" t="s">
        <v>89</v>
      </c>
      <c r="E143" s="32" t="s">
        <v>92</v>
      </c>
      <c r="F143" s="8" t="s">
        <v>428</v>
      </c>
      <c r="G143" s="32" t="s">
        <v>181</v>
      </c>
      <c r="H143" s="63"/>
      <c r="I143" s="68">
        <v>0</v>
      </c>
      <c r="J143" s="68">
        <v>1855.9077</v>
      </c>
    </row>
    <row r="144" spans="2:13" ht="24" customHeight="1" x14ac:dyDescent="0.3">
      <c r="B144" s="10" t="s">
        <v>338</v>
      </c>
      <c r="C144" s="8" t="s">
        <v>104</v>
      </c>
      <c r="D144" s="32" t="s">
        <v>89</v>
      </c>
      <c r="E144" s="32" t="s">
        <v>92</v>
      </c>
      <c r="F144" s="8" t="s">
        <v>428</v>
      </c>
      <c r="G144" s="32" t="s">
        <v>182</v>
      </c>
      <c r="H144" s="63"/>
      <c r="I144" s="68"/>
      <c r="J144" s="68">
        <v>5</v>
      </c>
    </row>
    <row r="145" spans="2:10" ht="83.25" customHeight="1" x14ac:dyDescent="0.3">
      <c r="B145" s="10" t="s">
        <v>568</v>
      </c>
      <c r="C145" s="8" t="s">
        <v>104</v>
      </c>
      <c r="D145" s="32" t="s">
        <v>89</v>
      </c>
      <c r="E145" s="32" t="s">
        <v>92</v>
      </c>
      <c r="F145" s="8" t="s">
        <v>567</v>
      </c>
      <c r="G145" s="32"/>
      <c r="H145" s="63"/>
      <c r="I145" s="68"/>
      <c r="J145" s="68">
        <f>J146</f>
        <v>126</v>
      </c>
    </row>
    <row r="146" spans="2:10" ht="64.5" customHeight="1" x14ac:dyDescent="0.3">
      <c r="B146" s="10" t="s">
        <v>222</v>
      </c>
      <c r="C146" s="8" t="s">
        <v>104</v>
      </c>
      <c r="D146" s="32" t="s">
        <v>89</v>
      </c>
      <c r="E146" s="32" t="s">
        <v>92</v>
      </c>
      <c r="F146" s="8" t="s">
        <v>567</v>
      </c>
      <c r="G146" s="32" t="s">
        <v>181</v>
      </c>
      <c r="H146" s="63"/>
      <c r="I146" s="68"/>
      <c r="J146" s="68">
        <v>126</v>
      </c>
    </row>
    <row r="147" spans="2:10" ht="78" customHeight="1" x14ac:dyDescent="0.3">
      <c r="B147" s="10" t="s">
        <v>430</v>
      </c>
      <c r="C147" s="8" t="s">
        <v>104</v>
      </c>
      <c r="D147" s="32" t="s">
        <v>89</v>
      </c>
      <c r="E147" s="32" t="s">
        <v>92</v>
      </c>
      <c r="F147" s="8" t="s">
        <v>431</v>
      </c>
      <c r="G147" s="32"/>
      <c r="H147" s="63"/>
      <c r="I147" s="111">
        <f>I148</f>
        <v>1492.1999999999998</v>
      </c>
      <c r="J147" s="68">
        <f>J148</f>
        <v>10798.557930000001</v>
      </c>
    </row>
    <row r="148" spans="2:10" ht="63" customHeight="1" x14ac:dyDescent="0.3">
      <c r="B148" s="14" t="s">
        <v>201</v>
      </c>
      <c r="C148" s="8" t="s">
        <v>104</v>
      </c>
      <c r="D148" s="2" t="s">
        <v>89</v>
      </c>
      <c r="E148" s="2" t="s">
        <v>92</v>
      </c>
      <c r="F148" s="8" t="s">
        <v>429</v>
      </c>
      <c r="G148" s="32"/>
      <c r="H148" s="63"/>
      <c r="I148" s="111">
        <f>I149</f>
        <v>1492.1999999999998</v>
      </c>
      <c r="J148" s="68">
        <f>J149</f>
        <v>10798.557930000001</v>
      </c>
    </row>
    <row r="149" spans="2:10" ht="24" customHeight="1" x14ac:dyDescent="0.3">
      <c r="B149" s="135" t="s">
        <v>231</v>
      </c>
      <c r="C149" s="8" t="s">
        <v>104</v>
      </c>
      <c r="D149" s="32" t="s">
        <v>89</v>
      </c>
      <c r="E149" s="32" t="s">
        <v>92</v>
      </c>
      <c r="F149" s="8" t="s">
        <v>429</v>
      </c>
      <c r="G149" s="32" t="s">
        <v>230</v>
      </c>
      <c r="H149" s="63"/>
      <c r="I149" s="68">
        <f>903.3+588.9</f>
        <v>1492.1999999999998</v>
      </c>
      <c r="J149" s="68">
        <f>9306.35793+1492.2</f>
        <v>10798.557930000001</v>
      </c>
    </row>
    <row r="150" spans="2:10" ht="70.5" customHeight="1" x14ac:dyDescent="0.3">
      <c r="B150" s="135" t="s">
        <v>173</v>
      </c>
      <c r="C150" s="8" t="s">
        <v>104</v>
      </c>
      <c r="D150" s="32" t="s">
        <v>89</v>
      </c>
      <c r="E150" s="32" t="s">
        <v>134</v>
      </c>
      <c r="F150" s="32"/>
      <c r="G150" s="32"/>
      <c r="H150" s="63"/>
      <c r="I150" s="68">
        <f>I151+I155+I158+I161+I164+I167</f>
        <v>0</v>
      </c>
      <c r="J150" s="68">
        <f>J151+J155+J158+J161+J164+J167</f>
        <v>1318.3339999999998</v>
      </c>
    </row>
    <row r="151" spans="2:10" ht="70.5" customHeight="1" x14ac:dyDescent="0.3">
      <c r="B151" s="105" t="s">
        <v>280</v>
      </c>
      <c r="C151" s="8" t="s">
        <v>104</v>
      </c>
      <c r="D151" s="2" t="s">
        <v>89</v>
      </c>
      <c r="E151" s="2" t="s">
        <v>134</v>
      </c>
      <c r="F151" s="2" t="s">
        <v>406</v>
      </c>
      <c r="G151" s="32"/>
      <c r="H151" s="63"/>
      <c r="I151" s="68">
        <f t="shared" ref="I151:J153" si="6">I152</f>
        <v>0</v>
      </c>
      <c r="J151" s="68">
        <f t="shared" si="6"/>
        <v>10</v>
      </c>
    </row>
    <row r="152" spans="2:10" ht="82.5" customHeight="1" x14ac:dyDescent="0.3">
      <c r="B152" s="10" t="s">
        <v>432</v>
      </c>
      <c r="C152" s="8" t="s">
        <v>104</v>
      </c>
      <c r="D152" s="32" t="s">
        <v>89</v>
      </c>
      <c r="E152" s="32" t="s">
        <v>134</v>
      </c>
      <c r="F152" s="2" t="s">
        <v>433</v>
      </c>
      <c r="G152" s="32"/>
      <c r="H152" s="63"/>
      <c r="I152" s="68">
        <f t="shared" si="6"/>
        <v>0</v>
      </c>
      <c r="J152" s="68">
        <f t="shared" si="6"/>
        <v>10</v>
      </c>
    </row>
    <row r="153" spans="2:10" ht="101.25" customHeight="1" x14ac:dyDescent="0.3">
      <c r="B153" s="10" t="s">
        <v>434</v>
      </c>
      <c r="C153" s="8" t="s">
        <v>104</v>
      </c>
      <c r="D153" s="32" t="s">
        <v>89</v>
      </c>
      <c r="E153" s="32" t="s">
        <v>134</v>
      </c>
      <c r="F153" s="8" t="s">
        <v>435</v>
      </c>
      <c r="G153" s="32"/>
      <c r="H153" s="63"/>
      <c r="I153" s="68">
        <f t="shared" si="6"/>
        <v>0</v>
      </c>
      <c r="J153" s="68">
        <f t="shared" si="6"/>
        <v>10</v>
      </c>
    </row>
    <row r="154" spans="2:10" ht="70.5" customHeight="1" x14ac:dyDescent="0.3">
      <c r="B154" s="10" t="s">
        <v>222</v>
      </c>
      <c r="C154" s="8" t="s">
        <v>104</v>
      </c>
      <c r="D154" s="32" t="s">
        <v>89</v>
      </c>
      <c r="E154" s="32" t="s">
        <v>134</v>
      </c>
      <c r="F154" s="8" t="s">
        <v>435</v>
      </c>
      <c r="G154" s="32" t="s">
        <v>181</v>
      </c>
      <c r="H154" s="63"/>
      <c r="I154" s="63"/>
      <c r="J154" s="68">
        <v>10</v>
      </c>
    </row>
    <row r="155" spans="2:10" ht="108" customHeight="1" x14ac:dyDescent="0.3">
      <c r="B155" s="105" t="s">
        <v>405</v>
      </c>
      <c r="C155" s="8" t="s">
        <v>104</v>
      </c>
      <c r="D155" s="2" t="s">
        <v>89</v>
      </c>
      <c r="E155" s="2" t="s">
        <v>134</v>
      </c>
      <c r="F155" s="2" t="s">
        <v>409</v>
      </c>
      <c r="G155" s="32"/>
      <c r="H155" s="63"/>
      <c r="I155" s="68">
        <f>I156</f>
        <v>0</v>
      </c>
      <c r="J155" s="68">
        <f>J156</f>
        <v>50</v>
      </c>
    </row>
    <row r="156" spans="2:10" ht="62.25" customHeight="1" x14ac:dyDescent="0.3">
      <c r="B156" s="135" t="s">
        <v>436</v>
      </c>
      <c r="C156" s="8" t="s">
        <v>104</v>
      </c>
      <c r="D156" s="32" t="s">
        <v>89</v>
      </c>
      <c r="E156" s="32" t="s">
        <v>134</v>
      </c>
      <c r="F156" s="2" t="s">
        <v>437</v>
      </c>
      <c r="G156" s="32"/>
      <c r="H156" s="63"/>
      <c r="I156" s="111">
        <f>I157</f>
        <v>0</v>
      </c>
      <c r="J156" s="68">
        <f>J157</f>
        <v>50</v>
      </c>
    </row>
    <row r="157" spans="2:10" ht="56.25" x14ac:dyDescent="0.3">
      <c r="B157" s="10" t="s">
        <v>222</v>
      </c>
      <c r="C157" s="8" t="s">
        <v>104</v>
      </c>
      <c r="D157" s="32" t="s">
        <v>89</v>
      </c>
      <c r="E157" s="32" t="s">
        <v>134</v>
      </c>
      <c r="F157" s="2" t="s">
        <v>437</v>
      </c>
      <c r="G157" s="32" t="s">
        <v>181</v>
      </c>
      <c r="H157" s="63"/>
      <c r="I157" s="63"/>
      <c r="J157" s="68">
        <v>50</v>
      </c>
    </row>
    <row r="158" spans="2:10" ht="84.75" customHeight="1" x14ac:dyDescent="0.3">
      <c r="B158" s="135" t="s">
        <v>408</v>
      </c>
      <c r="C158" s="8" t="s">
        <v>104</v>
      </c>
      <c r="D158" s="32" t="s">
        <v>89</v>
      </c>
      <c r="E158" s="32" t="s">
        <v>134</v>
      </c>
      <c r="F158" s="2" t="s">
        <v>411</v>
      </c>
      <c r="G158" s="32"/>
      <c r="H158" s="63"/>
      <c r="I158" s="111">
        <f>I159</f>
        <v>0</v>
      </c>
      <c r="J158" s="68">
        <f>J159</f>
        <v>425</v>
      </c>
    </row>
    <row r="159" spans="2:10" ht="78.75" customHeight="1" x14ac:dyDescent="0.3">
      <c r="B159" s="135" t="s">
        <v>281</v>
      </c>
      <c r="C159" s="8" t="s">
        <v>104</v>
      </c>
      <c r="D159" s="32" t="s">
        <v>89</v>
      </c>
      <c r="E159" s="32" t="s">
        <v>134</v>
      </c>
      <c r="F159" s="2" t="s">
        <v>438</v>
      </c>
      <c r="G159" s="32"/>
      <c r="H159" s="63"/>
      <c r="I159" s="111">
        <f>I160</f>
        <v>0</v>
      </c>
      <c r="J159" s="68">
        <f>J160</f>
        <v>425</v>
      </c>
    </row>
    <row r="160" spans="2:10" ht="57.75" customHeight="1" x14ac:dyDescent="0.3">
      <c r="B160" s="10" t="s">
        <v>222</v>
      </c>
      <c r="C160" s="8" t="s">
        <v>104</v>
      </c>
      <c r="D160" s="32" t="s">
        <v>89</v>
      </c>
      <c r="E160" s="32" t="s">
        <v>134</v>
      </c>
      <c r="F160" s="2" t="s">
        <v>438</v>
      </c>
      <c r="G160" s="32" t="s">
        <v>181</v>
      </c>
      <c r="H160" s="63"/>
      <c r="I160" s="68">
        <v>0</v>
      </c>
      <c r="J160" s="68">
        <f>290+135</f>
        <v>425</v>
      </c>
    </row>
    <row r="161" spans="2:10" ht="78" customHeight="1" x14ac:dyDescent="0.3">
      <c r="B161" s="135" t="s">
        <v>410</v>
      </c>
      <c r="C161" s="8" t="s">
        <v>104</v>
      </c>
      <c r="D161" s="32" t="s">
        <v>89</v>
      </c>
      <c r="E161" s="32" t="s">
        <v>134</v>
      </c>
      <c r="F161" s="32" t="s">
        <v>439</v>
      </c>
      <c r="G161" s="32"/>
      <c r="H161" s="63"/>
      <c r="I161" s="111">
        <f>I162</f>
        <v>0</v>
      </c>
      <c r="J161" s="68">
        <f>J162</f>
        <v>50</v>
      </c>
    </row>
    <row r="162" spans="2:10" ht="39.75" customHeight="1" x14ac:dyDescent="0.3">
      <c r="B162" s="135" t="s">
        <v>282</v>
      </c>
      <c r="C162" s="8" t="s">
        <v>104</v>
      </c>
      <c r="D162" s="32" t="s">
        <v>89</v>
      </c>
      <c r="E162" s="32" t="s">
        <v>134</v>
      </c>
      <c r="F162" s="32" t="s">
        <v>440</v>
      </c>
      <c r="G162" s="32"/>
      <c r="H162" s="63"/>
      <c r="I162" s="111">
        <f>I163</f>
        <v>0</v>
      </c>
      <c r="J162" s="68">
        <f>J163</f>
        <v>50</v>
      </c>
    </row>
    <row r="163" spans="2:10" ht="57.75" customHeight="1" x14ac:dyDescent="0.3">
      <c r="B163" s="10" t="s">
        <v>222</v>
      </c>
      <c r="C163" s="8" t="s">
        <v>104</v>
      </c>
      <c r="D163" s="32" t="s">
        <v>89</v>
      </c>
      <c r="E163" s="32" t="s">
        <v>134</v>
      </c>
      <c r="F163" s="32" t="s">
        <v>440</v>
      </c>
      <c r="G163" s="32" t="s">
        <v>181</v>
      </c>
      <c r="H163" s="63"/>
      <c r="I163" s="63"/>
      <c r="J163" s="68">
        <v>50</v>
      </c>
    </row>
    <row r="164" spans="2:10" ht="102" customHeight="1" x14ac:dyDescent="0.3">
      <c r="B164" s="135" t="s">
        <v>442</v>
      </c>
      <c r="C164" s="8" t="s">
        <v>104</v>
      </c>
      <c r="D164" s="32" t="s">
        <v>89</v>
      </c>
      <c r="E164" s="32" t="s">
        <v>134</v>
      </c>
      <c r="F164" s="32" t="s">
        <v>441</v>
      </c>
      <c r="G164" s="32"/>
      <c r="H164" s="174"/>
      <c r="I164" s="111">
        <f>I165</f>
        <v>0</v>
      </c>
      <c r="J164" s="68">
        <f>J165</f>
        <v>20</v>
      </c>
    </row>
    <row r="165" spans="2:10" ht="63" customHeight="1" x14ac:dyDescent="0.3">
      <c r="B165" s="135" t="s">
        <v>283</v>
      </c>
      <c r="C165" s="8" t="s">
        <v>104</v>
      </c>
      <c r="D165" s="32" t="s">
        <v>89</v>
      </c>
      <c r="E165" s="32" t="s">
        <v>134</v>
      </c>
      <c r="F165" s="32" t="s">
        <v>443</v>
      </c>
      <c r="G165" s="32"/>
      <c r="H165" s="174"/>
      <c r="I165" s="174"/>
      <c r="J165" s="68">
        <f>J166</f>
        <v>20</v>
      </c>
    </row>
    <row r="166" spans="2:10" ht="62.25" customHeight="1" x14ac:dyDescent="0.3">
      <c r="B166" s="10" t="s">
        <v>222</v>
      </c>
      <c r="C166" s="8" t="s">
        <v>104</v>
      </c>
      <c r="D166" s="32" t="s">
        <v>89</v>
      </c>
      <c r="E166" s="32" t="s">
        <v>134</v>
      </c>
      <c r="F166" s="32" t="s">
        <v>443</v>
      </c>
      <c r="G166" s="32" t="s">
        <v>181</v>
      </c>
      <c r="H166" s="174"/>
      <c r="I166" s="174"/>
      <c r="J166" s="68">
        <v>20</v>
      </c>
    </row>
    <row r="167" spans="2:10" ht="62.25" customHeight="1" x14ac:dyDescent="0.3">
      <c r="B167" s="10" t="s">
        <v>444</v>
      </c>
      <c r="C167" s="8" t="s">
        <v>104</v>
      </c>
      <c r="D167" s="32" t="s">
        <v>89</v>
      </c>
      <c r="E167" s="32" t="s">
        <v>134</v>
      </c>
      <c r="F167" s="32" t="s">
        <v>445</v>
      </c>
      <c r="G167" s="32"/>
      <c r="H167" s="68" t="e">
        <f>H168+#REF!</f>
        <v>#REF!</v>
      </c>
      <c r="I167" s="68">
        <f>I168</f>
        <v>0</v>
      </c>
      <c r="J167" s="68">
        <f>J168</f>
        <v>763.33399999999995</v>
      </c>
    </row>
    <row r="168" spans="2:10" ht="45" customHeight="1" x14ac:dyDescent="0.3">
      <c r="B168" s="135" t="s">
        <v>284</v>
      </c>
      <c r="C168" s="8" t="s">
        <v>104</v>
      </c>
      <c r="D168" s="32" t="s">
        <v>89</v>
      </c>
      <c r="E168" s="32" t="s">
        <v>134</v>
      </c>
      <c r="F168" s="32" t="s">
        <v>446</v>
      </c>
      <c r="G168" s="32"/>
      <c r="H168" s="63"/>
      <c r="I168" s="111">
        <f>I169</f>
        <v>0</v>
      </c>
      <c r="J168" s="68">
        <f>J169</f>
        <v>763.33399999999995</v>
      </c>
    </row>
    <row r="169" spans="2:10" ht="62.25" customHeight="1" x14ac:dyDescent="0.3">
      <c r="B169" s="10" t="s">
        <v>222</v>
      </c>
      <c r="C169" s="8" t="s">
        <v>104</v>
      </c>
      <c r="D169" s="32" t="s">
        <v>89</v>
      </c>
      <c r="E169" s="32" t="s">
        <v>134</v>
      </c>
      <c r="F169" s="32" t="s">
        <v>446</v>
      </c>
      <c r="G169" s="32" t="s">
        <v>181</v>
      </c>
      <c r="H169" s="63"/>
      <c r="I169" s="68">
        <v>0</v>
      </c>
      <c r="J169" s="68">
        <v>763.33399999999995</v>
      </c>
    </row>
    <row r="170" spans="2:10" ht="33" customHeight="1" x14ac:dyDescent="0.2">
      <c r="B170" s="136" t="s">
        <v>107</v>
      </c>
      <c r="C170" s="6" t="s">
        <v>104</v>
      </c>
      <c r="D170" s="7" t="s">
        <v>91</v>
      </c>
      <c r="E170" s="7"/>
      <c r="F170" s="7"/>
      <c r="G170" s="7"/>
      <c r="H170" s="63"/>
      <c r="I170" s="112">
        <f>I171+I194+I202+I189</f>
        <v>-1349.1</v>
      </c>
      <c r="J170" s="269">
        <f>J171+J194+J202+J189</f>
        <v>35637.262000000002</v>
      </c>
    </row>
    <row r="171" spans="2:10" ht="27" customHeight="1" x14ac:dyDescent="0.3">
      <c r="B171" s="10" t="s">
        <v>114</v>
      </c>
      <c r="C171" s="8" t="s">
        <v>104</v>
      </c>
      <c r="D171" s="2" t="s">
        <v>91</v>
      </c>
      <c r="E171" s="2" t="s">
        <v>86</v>
      </c>
      <c r="F171" s="2"/>
      <c r="G171" s="2"/>
      <c r="H171" s="63"/>
      <c r="I171" s="66">
        <f>I172</f>
        <v>0</v>
      </c>
      <c r="J171" s="66">
        <f>J172</f>
        <v>21073.8</v>
      </c>
    </row>
    <row r="172" spans="2:10" ht="57" customHeight="1" x14ac:dyDescent="0.3">
      <c r="B172" s="105" t="s">
        <v>291</v>
      </c>
      <c r="C172" s="8" t="s">
        <v>104</v>
      </c>
      <c r="D172" s="2" t="s">
        <v>91</v>
      </c>
      <c r="E172" s="2" t="s">
        <v>86</v>
      </c>
      <c r="F172" s="34" t="s">
        <v>447</v>
      </c>
      <c r="G172" s="8"/>
      <c r="H172" s="66" t="e">
        <f>#REF!</f>
        <v>#REF!</v>
      </c>
      <c r="I172" s="66">
        <f>I173+I176+I183+I186</f>
        <v>0</v>
      </c>
      <c r="J172" s="66">
        <f>J173+J176+J183+J186</f>
        <v>21073.8</v>
      </c>
    </row>
    <row r="173" spans="2:10" ht="57" customHeight="1" x14ac:dyDescent="0.3">
      <c r="B173" s="130" t="s">
        <v>292</v>
      </c>
      <c r="C173" s="8" t="s">
        <v>196</v>
      </c>
      <c r="D173" s="2" t="s">
        <v>91</v>
      </c>
      <c r="E173" s="2" t="s">
        <v>86</v>
      </c>
      <c r="F173" s="34" t="s">
        <v>448</v>
      </c>
      <c r="G173" s="8"/>
      <c r="H173" s="66"/>
      <c r="I173" s="111">
        <f>I174</f>
        <v>0</v>
      </c>
      <c r="J173" s="68">
        <f>J174</f>
        <v>520</v>
      </c>
    </row>
    <row r="174" spans="2:10" ht="57" customHeight="1" x14ac:dyDescent="0.3">
      <c r="B174" s="135" t="s">
        <v>293</v>
      </c>
      <c r="C174" s="8" t="s">
        <v>104</v>
      </c>
      <c r="D174" s="2" t="s">
        <v>91</v>
      </c>
      <c r="E174" s="2" t="s">
        <v>86</v>
      </c>
      <c r="F174" s="2" t="s">
        <v>449</v>
      </c>
      <c r="G174" s="2"/>
      <c r="H174" s="66"/>
      <c r="I174" s="111">
        <f>I175</f>
        <v>0</v>
      </c>
      <c r="J174" s="68">
        <f>J175</f>
        <v>520</v>
      </c>
    </row>
    <row r="175" spans="2:10" ht="57" customHeight="1" x14ac:dyDescent="0.3">
      <c r="B175" s="10" t="s">
        <v>222</v>
      </c>
      <c r="C175" s="8" t="s">
        <v>104</v>
      </c>
      <c r="D175" s="2" t="s">
        <v>91</v>
      </c>
      <c r="E175" s="2" t="s">
        <v>86</v>
      </c>
      <c r="F175" s="2" t="s">
        <v>449</v>
      </c>
      <c r="G175" s="2" t="s">
        <v>181</v>
      </c>
      <c r="H175" s="66"/>
      <c r="I175" s="66"/>
      <c r="J175" s="68">
        <v>520</v>
      </c>
    </row>
    <row r="176" spans="2:10" ht="47.25" customHeight="1" x14ac:dyDescent="0.3">
      <c r="B176" s="138" t="s">
        <v>450</v>
      </c>
      <c r="C176" s="8" t="s">
        <v>104</v>
      </c>
      <c r="D176" s="2" t="s">
        <v>91</v>
      </c>
      <c r="E176" s="2" t="s">
        <v>86</v>
      </c>
      <c r="F176" s="34" t="s">
        <v>452</v>
      </c>
      <c r="G176" s="8"/>
      <c r="H176" s="66"/>
      <c r="I176" s="66">
        <f>I179+I181+I177</f>
        <v>0</v>
      </c>
      <c r="J176" s="66">
        <f>J179+J181+J177</f>
        <v>17024.2</v>
      </c>
    </row>
    <row r="177" spans="2:10" ht="91.5" customHeight="1" x14ac:dyDescent="0.3">
      <c r="B177" s="138" t="s">
        <v>363</v>
      </c>
      <c r="C177" s="8" t="s">
        <v>104</v>
      </c>
      <c r="D177" s="2" t="s">
        <v>91</v>
      </c>
      <c r="E177" s="2" t="s">
        <v>86</v>
      </c>
      <c r="F177" s="34" t="s">
        <v>51</v>
      </c>
      <c r="G177" s="8"/>
      <c r="H177" s="66"/>
      <c r="I177" s="66">
        <f>I178</f>
        <v>0</v>
      </c>
      <c r="J177" s="66">
        <f>J178</f>
        <v>0</v>
      </c>
    </row>
    <row r="178" spans="2:10" ht="83.25" customHeight="1" x14ac:dyDescent="0.3">
      <c r="B178" s="10" t="s">
        <v>192</v>
      </c>
      <c r="C178" s="8" t="s">
        <v>104</v>
      </c>
      <c r="D178" s="2" t="s">
        <v>91</v>
      </c>
      <c r="E178" s="2" t="s">
        <v>86</v>
      </c>
      <c r="F178" s="34" t="s">
        <v>51</v>
      </c>
      <c r="G178" s="8" t="s">
        <v>189</v>
      </c>
      <c r="H178" s="66"/>
      <c r="I178" s="66">
        <v>0</v>
      </c>
      <c r="J178" s="66">
        <v>0</v>
      </c>
    </row>
    <row r="179" spans="2:10" ht="81" customHeight="1" x14ac:dyDescent="0.3">
      <c r="B179" s="136" t="s">
        <v>363</v>
      </c>
      <c r="C179" s="8" t="s">
        <v>104</v>
      </c>
      <c r="D179" s="2" t="s">
        <v>91</v>
      </c>
      <c r="E179" s="2" t="s">
        <v>86</v>
      </c>
      <c r="F179" s="34" t="s">
        <v>457</v>
      </c>
      <c r="G179" s="8"/>
      <c r="H179" s="66"/>
      <c r="I179" s="66"/>
      <c r="J179" s="66">
        <f>J180</f>
        <v>10.9</v>
      </c>
    </row>
    <row r="180" spans="2:10" ht="82.5" customHeight="1" x14ac:dyDescent="0.3">
      <c r="B180" s="10" t="s">
        <v>192</v>
      </c>
      <c r="C180" s="8" t="s">
        <v>104</v>
      </c>
      <c r="D180" s="2" t="s">
        <v>91</v>
      </c>
      <c r="E180" s="2" t="s">
        <v>86</v>
      </c>
      <c r="F180" s="34" t="s">
        <v>457</v>
      </c>
      <c r="G180" s="8" t="s">
        <v>189</v>
      </c>
      <c r="H180" s="66"/>
      <c r="I180" s="66"/>
      <c r="J180" s="66">
        <v>10.9</v>
      </c>
    </row>
    <row r="181" spans="2:10" ht="232.5" customHeight="1" x14ac:dyDescent="0.3">
      <c r="B181" s="137" t="s">
        <v>345</v>
      </c>
      <c r="C181" s="8" t="s">
        <v>104</v>
      </c>
      <c r="D181" s="2" t="s">
        <v>91</v>
      </c>
      <c r="E181" s="2" t="s">
        <v>86</v>
      </c>
      <c r="F181" s="34" t="s">
        <v>456</v>
      </c>
      <c r="G181" s="8"/>
      <c r="H181" s="66"/>
      <c r="I181" s="111">
        <f>I182</f>
        <v>0</v>
      </c>
      <c r="J181" s="68">
        <f>J182</f>
        <v>17013.3</v>
      </c>
    </row>
    <row r="182" spans="2:10" ht="78.75" customHeight="1" x14ac:dyDescent="0.3">
      <c r="B182" s="10" t="s">
        <v>192</v>
      </c>
      <c r="C182" s="8" t="s">
        <v>104</v>
      </c>
      <c r="D182" s="2" t="s">
        <v>91</v>
      </c>
      <c r="E182" s="2" t="s">
        <v>86</v>
      </c>
      <c r="F182" s="34" t="s">
        <v>456</v>
      </c>
      <c r="G182" s="8" t="s">
        <v>189</v>
      </c>
      <c r="H182" s="66"/>
      <c r="I182" s="66">
        <v>0</v>
      </c>
      <c r="J182" s="68">
        <v>17013.3</v>
      </c>
    </row>
    <row r="183" spans="2:10" ht="72.75" customHeight="1" x14ac:dyDescent="0.3">
      <c r="B183" s="132" t="s">
        <v>348</v>
      </c>
      <c r="C183" s="8" t="s">
        <v>104</v>
      </c>
      <c r="D183" s="2" t="s">
        <v>91</v>
      </c>
      <c r="E183" s="2" t="s">
        <v>86</v>
      </c>
      <c r="F183" s="34" t="s">
        <v>453</v>
      </c>
      <c r="G183" s="8"/>
      <c r="H183" s="66"/>
      <c r="I183" s="66"/>
      <c r="J183" s="66">
        <f>J184</f>
        <v>373.3</v>
      </c>
    </row>
    <row r="184" spans="2:10" ht="137.25" customHeight="1" x14ac:dyDescent="0.3">
      <c r="B184" s="10" t="s">
        <v>24</v>
      </c>
      <c r="C184" s="8" t="s">
        <v>104</v>
      </c>
      <c r="D184" s="2" t="s">
        <v>91</v>
      </c>
      <c r="E184" s="2" t="s">
        <v>86</v>
      </c>
      <c r="F184" s="34" t="s">
        <v>455</v>
      </c>
      <c r="G184" s="8"/>
      <c r="H184" s="66"/>
      <c r="I184" s="66"/>
      <c r="J184" s="68">
        <f>J185</f>
        <v>373.3</v>
      </c>
    </row>
    <row r="185" spans="2:10" ht="66.75" customHeight="1" x14ac:dyDescent="0.3">
      <c r="B185" s="10" t="s">
        <v>222</v>
      </c>
      <c r="C185" s="8" t="s">
        <v>104</v>
      </c>
      <c r="D185" s="2" t="s">
        <v>91</v>
      </c>
      <c r="E185" s="2" t="s">
        <v>86</v>
      </c>
      <c r="F185" s="34" t="s">
        <v>455</v>
      </c>
      <c r="G185" s="8" t="s">
        <v>181</v>
      </c>
      <c r="H185" s="66"/>
      <c r="I185" s="66"/>
      <c r="J185" s="68">
        <v>373.3</v>
      </c>
    </row>
    <row r="186" spans="2:10" ht="45.75" customHeight="1" x14ac:dyDescent="0.3">
      <c r="B186" s="130" t="s">
        <v>260</v>
      </c>
      <c r="C186" s="89" t="s">
        <v>104</v>
      </c>
      <c r="D186" s="89" t="s">
        <v>91</v>
      </c>
      <c r="E186" s="89" t="s">
        <v>86</v>
      </c>
      <c r="F186" s="89" t="s">
        <v>454</v>
      </c>
      <c r="G186" s="31"/>
      <c r="H186" s="70"/>
      <c r="I186" s="111">
        <f>I187</f>
        <v>0</v>
      </c>
      <c r="J186" s="68">
        <f>J187</f>
        <v>3156.3</v>
      </c>
    </row>
    <row r="187" spans="2:10" ht="71.25" customHeight="1" x14ac:dyDescent="0.3">
      <c r="B187" s="14" t="s">
        <v>201</v>
      </c>
      <c r="C187" s="8" t="s">
        <v>104</v>
      </c>
      <c r="D187" s="35" t="s">
        <v>91</v>
      </c>
      <c r="E187" s="35" t="s">
        <v>86</v>
      </c>
      <c r="F187" s="35" t="s">
        <v>458</v>
      </c>
      <c r="G187" s="31"/>
      <c r="H187" s="70"/>
      <c r="I187" s="70"/>
      <c r="J187" s="68">
        <f>J188</f>
        <v>3156.3</v>
      </c>
    </row>
    <row r="188" spans="2:10" ht="35.25" customHeight="1" x14ac:dyDescent="0.3">
      <c r="B188" s="22" t="s">
        <v>231</v>
      </c>
      <c r="C188" s="8" t="s">
        <v>104</v>
      </c>
      <c r="D188" s="35" t="s">
        <v>91</v>
      </c>
      <c r="E188" s="35" t="s">
        <v>86</v>
      </c>
      <c r="F188" s="35" t="s">
        <v>458</v>
      </c>
      <c r="G188" s="35" t="s">
        <v>230</v>
      </c>
      <c r="H188" s="70"/>
      <c r="I188" s="70"/>
      <c r="J188" s="68">
        <v>3156.3</v>
      </c>
    </row>
    <row r="189" spans="2:10" ht="42" customHeight="1" x14ac:dyDescent="0.3">
      <c r="B189" s="10" t="s">
        <v>663</v>
      </c>
      <c r="C189" s="8" t="s">
        <v>104</v>
      </c>
      <c r="D189" s="35" t="s">
        <v>91</v>
      </c>
      <c r="E189" s="35" t="s">
        <v>90</v>
      </c>
      <c r="F189" s="35"/>
      <c r="G189" s="35"/>
      <c r="H189" s="63"/>
      <c r="I189" s="68">
        <f t="shared" ref="I189:J192" si="7">I190</f>
        <v>-2100</v>
      </c>
      <c r="J189" s="68">
        <f t="shared" si="7"/>
        <v>0</v>
      </c>
    </row>
    <row r="190" spans="2:10" ht="72" customHeight="1" x14ac:dyDescent="0.3">
      <c r="B190" s="5" t="s">
        <v>459</v>
      </c>
      <c r="C190" s="8" t="s">
        <v>104</v>
      </c>
      <c r="D190" s="35" t="s">
        <v>91</v>
      </c>
      <c r="E190" s="35" t="s">
        <v>90</v>
      </c>
      <c r="F190" s="2" t="s">
        <v>460</v>
      </c>
      <c r="G190" s="35"/>
      <c r="H190" s="63"/>
      <c r="I190" s="68">
        <f t="shared" si="7"/>
        <v>-2100</v>
      </c>
      <c r="J190" s="68">
        <f t="shared" si="7"/>
        <v>0</v>
      </c>
    </row>
    <row r="191" spans="2:10" ht="61.5" customHeight="1" x14ac:dyDescent="0.3">
      <c r="B191" s="10" t="s">
        <v>664</v>
      </c>
      <c r="C191" s="8" t="s">
        <v>104</v>
      </c>
      <c r="D191" s="35" t="s">
        <v>91</v>
      </c>
      <c r="E191" s="35" t="s">
        <v>90</v>
      </c>
      <c r="F191" s="35" t="s">
        <v>665</v>
      </c>
      <c r="G191" s="35"/>
      <c r="H191" s="63"/>
      <c r="I191" s="68">
        <f t="shared" si="7"/>
        <v>-2100</v>
      </c>
      <c r="J191" s="68">
        <f t="shared" si="7"/>
        <v>0</v>
      </c>
    </row>
    <row r="192" spans="2:10" ht="61.5" customHeight="1" x14ac:dyDescent="0.3">
      <c r="B192" s="10" t="s">
        <v>0</v>
      </c>
      <c r="C192" s="8" t="s">
        <v>104</v>
      </c>
      <c r="D192" s="35" t="s">
        <v>91</v>
      </c>
      <c r="E192" s="35" t="s">
        <v>90</v>
      </c>
      <c r="F192" s="35" t="s">
        <v>1</v>
      </c>
      <c r="G192" s="35"/>
      <c r="H192" s="63"/>
      <c r="I192" s="68">
        <f t="shared" si="7"/>
        <v>-2100</v>
      </c>
      <c r="J192" s="68">
        <f t="shared" si="7"/>
        <v>0</v>
      </c>
    </row>
    <row r="193" spans="2:10" ht="85.5" customHeight="1" x14ac:dyDescent="0.3">
      <c r="B193" s="10" t="s">
        <v>666</v>
      </c>
      <c r="C193" s="8" t="s">
        <v>104</v>
      </c>
      <c r="D193" s="35" t="s">
        <v>91</v>
      </c>
      <c r="E193" s="35" t="s">
        <v>90</v>
      </c>
      <c r="F193" s="35" t="s">
        <v>1</v>
      </c>
      <c r="G193" s="35" t="s">
        <v>189</v>
      </c>
      <c r="H193" s="63"/>
      <c r="I193" s="68">
        <v>-2100</v>
      </c>
      <c r="J193" s="68">
        <f>2100-2100</f>
        <v>0</v>
      </c>
    </row>
    <row r="194" spans="2:10" ht="31.5" customHeight="1" x14ac:dyDescent="0.3">
      <c r="B194" s="136" t="s">
        <v>190</v>
      </c>
      <c r="C194" s="8" t="s">
        <v>104</v>
      </c>
      <c r="D194" s="2" t="s">
        <v>91</v>
      </c>
      <c r="E194" s="2" t="s">
        <v>92</v>
      </c>
      <c r="F194" s="2"/>
      <c r="G194" s="2"/>
      <c r="H194" s="63"/>
      <c r="I194" s="63"/>
      <c r="J194" s="66">
        <f>J195</f>
        <v>2030</v>
      </c>
    </row>
    <row r="195" spans="2:10" ht="69.75" customHeight="1" x14ac:dyDescent="0.3">
      <c r="B195" s="5" t="s">
        <v>459</v>
      </c>
      <c r="C195" s="8" t="s">
        <v>104</v>
      </c>
      <c r="D195" s="2" t="s">
        <v>91</v>
      </c>
      <c r="E195" s="2" t="s">
        <v>92</v>
      </c>
      <c r="F195" s="2" t="s">
        <v>460</v>
      </c>
      <c r="G195" s="2"/>
      <c r="H195" s="70"/>
      <c r="I195" s="70"/>
      <c r="J195" s="66">
        <f>J196+J199</f>
        <v>2030</v>
      </c>
    </row>
    <row r="196" spans="2:10" ht="57.75" customHeight="1" x14ac:dyDescent="0.3">
      <c r="B196" s="5" t="s">
        <v>278</v>
      </c>
      <c r="C196" s="8" t="s">
        <v>104</v>
      </c>
      <c r="D196" s="2" t="s">
        <v>91</v>
      </c>
      <c r="E196" s="2" t="s">
        <v>92</v>
      </c>
      <c r="F196" s="2" t="s">
        <v>461</v>
      </c>
      <c r="G196" s="2"/>
      <c r="H196" s="70"/>
      <c r="I196" s="70"/>
      <c r="J196" s="68">
        <f>J197</f>
        <v>663.78174999999999</v>
      </c>
    </row>
    <row r="197" spans="2:10" ht="48" customHeight="1" x14ac:dyDescent="0.3">
      <c r="B197" s="135" t="s">
        <v>295</v>
      </c>
      <c r="C197" s="8" t="s">
        <v>104</v>
      </c>
      <c r="D197" s="2" t="s">
        <v>91</v>
      </c>
      <c r="E197" s="2" t="s">
        <v>92</v>
      </c>
      <c r="F197" s="2" t="s">
        <v>463</v>
      </c>
      <c r="G197" s="2"/>
      <c r="H197" s="70"/>
      <c r="I197" s="70"/>
      <c r="J197" s="68">
        <f>J198</f>
        <v>663.78174999999999</v>
      </c>
    </row>
    <row r="198" spans="2:10" ht="62.25" customHeight="1" x14ac:dyDescent="0.3">
      <c r="B198" s="10" t="s">
        <v>222</v>
      </c>
      <c r="C198" s="8" t="s">
        <v>104</v>
      </c>
      <c r="D198" s="2" t="s">
        <v>91</v>
      </c>
      <c r="E198" s="2" t="s">
        <v>92</v>
      </c>
      <c r="F198" s="2" t="s">
        <v>463</v>
      </c>
      <c r="G198" s="2" t="s">
        <v>181</v>
      </c>
      <c r="H198" s="70"/>
      <c r="I198" s="111">
        <f>-11.87125-89.257-741.89</f>
        <v>-843.01824999999997</v>
      </c>
      <c r="J198" s="68">
        <f>1506.8-11.87125-89.257-741.89</f>
        <v>663.78174999999999</v>
      </c>
    </row>
    <row r="199" spans="2:10" ht="81.75" customHeight="1" x14ac:dyDescent="0.3">
      <c r="B199" s="113" t="s">
        <v>296</v>
      </c>
      <c r="C199" s="8" t="s">
        <v>104</v>
      </c>
      <c r="D199" s="2" t="s">
        <v>91</v>
      </c>
      <c r="E199" s="2" t="s">
        <v>92</v>
      </c>
      <c r="F199" s="2" t="s">
        <v>462</v>
      </c>
      <c r="G199" s="2"/>
      <c r="H199" s="63"/>
      <c r="I199" s="63"/>
      <c r="J199" s="68">
        <f>J201</f>
        <v>1366.2182499999999</v>
      </c>
    </row>
    <row r="200" spans="2:10" ht="39.75" customHeight="1" x14ac:dyDescent="0.3">
      <c r="B200" s="124" t="s">
        <v>297</v>
      </c>
      <c r="C200" s="8" t="s">
        <v>104</v>
      </c>
      <c r="D200" s="2" t="s">
        <v>91</v>
      </c>
      <c r="E200" s="2" t="s">
        <v>92</v>
      </c>
      <c r="F200" s="2" t="s">
        <v>464</v>
      </c>
      <c r="G200" s="2"/>
      <c r="H200" s="63"/>
      <c r="I200" s="63"/>
      <c r="J200" s="68">
        <f>J201</f>
        <v>1366.2182499999999</v>
      </c>
    </row>
    <row r="201" spans="2:10" s="261" customFormat="1" ht="62.25" customHeight="1" x14ac:dyDescent="0.3">
      <c r="B201" s="258" t="s">
        <v>222</v>
      </c>
      <c r="C201" s="35" t="s">
        <v>104</v>
      </c>
      <c r="D201" s="259" t="s">
        <v>91</v>
      </c>
      <c r="E201" s="259" t="s">
        <v>92</v>
      </c>
      <c r="F201" s="259" t="s">
        <v>464</v>
      </c>
      <c r="G201" s="259" t="s">
        <v>181</v>
      </c>
      <c r="H201" s="260"/>
      <c r="I201" s="257">
        <f>11.87125+89.257+741.89</f>
        <v>843.01824999999997</v>
      </c>
      <c r="J201" s="257">
        <f>523.2+11.87125+89.257+741.89</f>
        <v>1366.2182499999999</v>
      </c>
    </row>
    <row r="202" spans="2:10" ht="41.25" customHeight="1" x14ac:dyDescent="0.3">
      <c r="B202" s="125" t="s">
        <v>174</v>
      </c>
      <c r="C202" s="36" t="s">
        <v>104</v>
      </c>
      <c r="D202" s="10" t="s">
        <v>91</v>
      </c>
      <c r="E202" s="10" t="s">
        <v>175</v>
      </c>
      <c r="F202" s="10"/>
      <c r="G202" s="10"/>
      <c r="H202" s="63"/>
      <c r="I202" s="68">
        <f>I203+I209+I212+I215+I223+I227+I229</f>
        <v>750.90000000000009</v>
      </c>
      <c r="J202" s="68">
        <f>J203+J209+J212+J215+J223+J227+J229</f>
        <v>12533.462</v>
      </c>
    </row>
    <row r="203" spans="2:10" ht="99" customHeight="1" x14ac:dyDescent="0.3">
      <c r="B203" s="5" t="s">
        <v>465</v>
      </c>
      <c r="C203" s="8" t="s">
        <v>104</v>
      </c>
      <c r="D203" s="2" t="s">
        <v>91</v>
      </c>
      <c r="E203" s="2" t="s">
        <v>175</v>
      </c>
      <c r="F203" s="2" t="s">
        <v>466</v>
      </c>
      <c r="G203" s="10"/>
      <c r="H203" s="63"/>
      <c r="I203" s="68">
        <f>I204+I206</f>
        <v>1050.9000000000001</v>
      </c>
      <c r="J203" s="68">
        <f>J204+J206</f>
        <v>6028.732</v>
      </c>
    </row>
    <row r="204" spans="2:10" ht="104.25" customHeight="1" x14ac:dyDescent="0.3">
      <c r="B204" s="125" t="s">
        <v>362</v>
      </c>
      <c r="C204" s="36" t="s">
        <v>104</v>
      </c>
      <c r="D204" s="10" t="s">
        <v>91</v>
      </c>
      <c r="E204" s="10" t="s">
        <v>175</v>
      </c>
      <c r="F204" s="10" t="s">
        <v>616</v>
      </c>
      <c r="G204" s="10"/>
      <c r="H204" s="63"/>
      <c r="I204" s="68">
        <f>I205</f>
        <v>0</v>
      </c>
      <c r="J204" s="68">
        <f>J205</f>
        <v>1952.8320000000001</v>
      </c>
    </row>
    <row r="205" spans="2:10" ht="60" customHeight="1" x14ac:dyDescent="0.3">
      <c r="B205" s="113" t="s">
        <v>222</v>
      </c>
      <c r="C205" s="36" t="s">
        <v>104</v>
      </c>
      <c r="D205" s="10" t="s">
        <v>91</v>
      </c>
      <c r="E205" s="10" t="s">
        <v>175</v>
      </c>
      <c r="F205" s="10" t="s">
        <v>616</v>
      </c>
      <c r="G205" s="10" t="s">
        <v>181</v>
      </c>
      <c r="H205" s="63"/>
      <c r="I205" s="68">
        <v>0</v>
      </c>
      <c r="J205" s="68">
        <f>1952.832</f>
        <v>1952.8320000000001</v>
      </c>
    </row>
    <row r="206" spans="2:10" ht="60" customHeight="1" x14ac:dyDescent="0.3">
      <c r="B206" s="14" t="s">
        <v>201</v>
      </c>
      <c r="C206" s="8" t="s">
        <v>104</v>
      </c>
      <c r="D206" s="35" t="s">
        <v>91</v>
      </c>
      <c r="E206" s="35" t="s">
        <v>175</v>
      </c>
      <c r="F206" s="35" t="s">
        <v>2</v>
      </c>
      <c r="G206" s="10"/>
      <c r="H206" s="63"/>
      <c r="I206" s="68">
        <f>I207+I208</f>
        <v>1050.9000000000001</v>
      </c>
      <c r="J206" s="68">
        <f>J207+J208</f>
        <v>4075.9</v>
      </c>
    </row>
    <row r="207" spans="2:10" ht="60" customHeight="1" x14ac:dyDescent="0.3">
      <c r="B207" s="149" t="s">
        <v>183</v>
      </c>
      <c r="C207" s="8" t="s">
        <v>104</v>
      </c>
      <c r="D207" s="35" t="s">
        <v>91</v>
      </c>
      <c r="E207" s="35" t="s">
        <v>175</v>
      </c>
      <c r="F207" s="35" t="s">
        <v>2</v>
      </c>
      <c r="G207" s="10" t="s">
        <v>184</v>
      </c>
      <c r="H207" s="63"/>
      <c r="I207" s="68">
        <v>1050.9000000000001</v>
      </c>
      <c r="J207" s="68">
        <f>2912.47+1050.9</f>
        <v>3963.37</v>
      </c>
    </row>
    <row r="208" spans="2:10" ht="60" customHeight="1" x14ac:dyDescent="0.3">
      <c r="B208" s="10" t="s">
        <v>222</v>
      </c>
      <c r="C208" s="8" t="s">
        <v>104</v>
      </c>
      <c r="D208" s="35" t="s">
        <v>91</v>
      </c>
      <c r="E208" s="35" t="s">
        <v>175</v>
      </c>
      <c r="F208" s="35" t="s">
        <v>2</v>
      </c>
      <c r="G208" s="10" t="s">
        <v>181</v>
      </c>
      <c r="H208" s="63"/>
      <c r="I208" s="68">
        <v>0</v>
      </c>
      <c r="J208" s="68">
        <v>112.53</v>
      </c>
    </row>
    <row r="209" spans="2:10" ht="104.25" customHeight="1" x14ac:dyDescent="0.3">
      <c r="B209" s="113" t="s">
        <v>467</v>
      </c>
      <c r="C209" s="36" t="s">
        <v>104</v>
      </c>
      <c r="D209" s="10" t="s">
        <v>91</v>
      </c>
      <c r="E209" s="10" t="s">
        <v>175</v>
      </c>
      <c r="F209" s="10" t="s">
        <v>468</v>
      </c>
      <c r="G209" s="10"/>
      <c r="H209" s="63"/>
      <c r="I209" s="63"/>
      <c r="J209" s="68">
        <f>J210</f>
        <v>50</v>
      </c>
    </row>
    <row r="210" spans="2:10" ht="83.25" customHeight="1" x14ac:dyDescent="0.3">
      <c r="B210" s="113" t="s">
        <v>469</v>
      </c>
      <c r="C210" s="36" t="s">
        <v>104</v>
      </c>
      <c r="D210" s="10" t="s">
        <v>91</v>
      </c>
      <c r="E210" s="10" t="s">
        <v>175</v>
      </c>
      <c r="F210" s="10" t="s">
        <v>617</v>
      </c>
      <c r="G210" s="10"/>
      <c r="H210" s="63"/>
      <c r="I210" s="63"/>
      <c r="J210" s="68">
        <f>J211</f>
        <v>50</v>
      </c>
    </row>
    <row r="211" spans="2:10" ht="66.75" customHeight="1" x14ac:dyDescent="0.3">
      <c r="B211" s="113" t="s">
        <v>222</v>
      </c>
      <c r="C211" s="36" t="s">
        <v>104</v>
      </c>
      <c r="D211" s="10" t="s">
        <v>91</v>
      </c>
      <c r="E211" s="10" t="s">
        <v>175</v>
      </c>
      <c r="F211" s="10" t="s">
        <v>617</v>
      </c>
      <c r="G211" s="10" t="s">
        <v>181</v>
      </c>
      <c r="H211" s="63"/>
      <c r="I211" s="63"/>
      <c r="J211" s="68">
        <v>50</v>
      </c>
    </row>
    <row r="212" spans="2:10" ht="81" customHeight="1" x14ac:dyDescent="0.3">
      <c r="B212" s="113" t="s">
        <v>470</v>
      </c>
      <c r="C212" s="36" t="s">
        <v>104</v>
      </c>
      <c r="D212" s="10" t="s">
        <v>91</v>
      </c>
      <c r="E212" s="10" t="s">
        <v>175</v>
      </c>
      <c r="F212" s="10" t="s">
        <v>471</v>
      </c>
      <c r="G212" s="10"/>
      <c r="H212" s="63"/>
      <c r="I212" s="68">
        <f>I213</f>
        <v>-300</v>
      </c>
      <c r="J212" s="68">
        <f>J213</f>
        <v>1360.8</v>
      </c>
    </row>
    <row r="213" spans="2:10" ht="83.25" customHeight="1" x14ac:dyDescent="0.3">
      <c r="B213" s="113" t="s">
        <v>366</v>
      </c>
      <c r="C213" s="36" t="s">
        <v>104</v>
      </c>
      <c r="D213" s="10" t="s">
        <v>91</v>
      </c>
      <c r="E213" s="10" t="s">
        <v>175</v>
      </c>
      <c r="F213" s="10" t="s">
        <v>618</v>
      </c>
      <c r="G213" s="10"/>
      <c r="H213" s="63"/>
      <c r="I213" s="68">
        <f>I214</f>
        <v>-300</v>
      </c>
      <c r="J213" s="68">
        <f>J214</f>
        <v>1360.8</v>
      </c>
    </row>
    <row r="214" spans="2:10" ht="60" customHeight="1" x14ac:dyDescent="0.3">
      <c r="B214" s="113" t="s">
        <v>222</v>
      </c>
      <c r="C214" s="36" t="s">
        <v>104</v>
      </c>
      <c r="D214" s="10" t="s">
        <v>91</v>
      </c>
      <c r="E214" s="10" t="s">
        <v>175</v>
      </c>
      <c r="F214" s="10" t="s">
        <v>618</v>
      </c>
      <c r="G214" s="10" t="s">
        <v>181</v>
      </c>
      <c r="H214" s="63"/>
      <c r="I214" s="68">
        <v>-300</v>
      </c>
      <c r="J214" s="68">
        <f>1660.8-300</f>
        <v>1360.8</v>
      </c>
    </row>
    <row r="215" spans="2:10" ht="48" customHeight="1" x14ac:dyDescent="0.3">
      <c r="B215" s="126" t="s">
        <v>298</v>
      </c>
      <c r="C215" s="8" t="s">
        <v>104</v>
      </c>
      <c r="D215" s="31" t="s">
        <v>91</v>
      </c>
      <c r="E215" s="31" t="s">
        <v>175</v>
      </c>
      <c r="F215" s="97" t="s">
        <v>472</v>
      </c>
      <c r="G215" s="31"/>
      <c r="H215" s="63"/>
      <c r="I215" s="68">
        <f>I216+I219</f>
        <v>0</v>
      </c>
      <c r="J215" s="68">
        <f>J216+J219</f>
        <v>3988.93</v>
      </c>
    </row>
    <row r="216" spans="2:10" ht="61.5" customHeight="1" x14ac:dyDescent="0.3">
      <c r="B216" s="126" t="s">
        <v>299</v>
      </c>
      <c r="C216" s="8" t="s">
        <v>104</v>
      </c>
      <c r="D216" s="31" t="s">
        <v>91</v>
      </c>
      <c r="E216" s="31" t="s">
        <v>175</v>
      </c>
      <c r="F216" s="97" t="s">
        <v>473</v>
      </c>
      <c r="G216" s="31"/>
      <c r="H216" s="63"/>
      <c r="I216" s="63"/>
      <c r="J216" s="68">
        <f>J217</f>
        <v>3102.68</v>
      </c>
    </row>
    <row r="217" spans="2:10" ht="49.5" customHeight="1" x14ac:dyDescent="0.3">
      <c r="B217" s="119" t="s">
        <v>474</v>
      </c>
      <c r="C217" s="8" t="s">
        <v>104</v>
      </c>
      <c r="D217" s="31" t="s">
        <v>91</v>
      </c>
      <c r="E217" s="31" t="s">
        <v>175</v>
      </c>
      <c r="F217" s="31" t="s">
        <v>475</v>
      </c>
      <c r="G217" s="31"/>
      <c r="H217" s="63"/>
      <c r="I217" s="63"/>
      <c r="J217" s="68">
        <f>J218</f>
        <v>3102.68</v>
      </c>
    </row>
    <row r="218" spans="2:10" ht="57" customHeight="1" x14ac:dyDescent="0.3">
      <c r="B218" s="113" t="s">
        <v>222</v>
      </c>
      <c r="C218" s="8" t="s">
        <v>104</v>
      </c>
      <c r="D218" s="31" t="s">
        <v>91</v>
      </c>
      <c r="E218" s="31" t="s">
        <v>175</v>
      </c>
      <c r="F218" s="31" t="s">
        <v>475</v>
      </c>
      <c r="G218" s="31" t="s">
        <v>181</v>
      </c>
      <c r="H218" s="63"/>
      <c r="I218" s="63"/>
      <c r="J218" s="68">
        <v>3102.68</v>
      </c>
    </row>
    <row r="219" spans="2:10" ht="62.25" customHeight="1" x14ac:dyDescent="0.3">
      <c r="B219" s="115" t="s">
        <v>300</v>
      </c>
      <c r="C219" s="8" t="s">
        <v>104</v>
      </c>
      <c r="D219" s="31" t="s">
        <v>91</v>
      </c>
      <c r="E219" s="31" t="s">
        <v>175</v>
      </c>
      <c r="F219" s="97" t="s">
        <v>477</v>
      </c>
      <c r="G219" s="31"/>
      <c r="H219" s="63"/>
      <c r="I219" s="111">
        <f>I220</f>
        <v>0</v>
      </c>
      <c r="J219" s="68">
        <f>J220</f>
        <v>886.25</v>
      </c>
    </row>
    <row r="220" spans="2:10" ht="48" customHeight="1" x14ac:dyDescent="0.3">
      <c r="B220" s="116" t="s">
        <v>301</v>
      </c>
      <c r="C220" s="8" t="s">
        <v>104</v>
      </c>
      <c r="D220" s="31" t="s">
        <v>91</v>
      </c>
      <c r="E220" s="31" t="s">
        <v>175</v>
      </c>
      <c r="F220" s="97" t="s">
        <v>476</v>
      </c>
      <c r="G220" s="31"/>
      <c r="H220" s="63"/>
      <c r="I220" s="111">
        <f>I221+I222</f>
        <v>0</v>
      </c>
      <c r="J220" s="68">
        <f>J221+J222</f>
        <v>886.25</v>
      </c>
    </row>
    <row r="221" spans="2:10" ht="59.25" customHeight="1" x14ac:dyDescent="0.3">
      <c r="B221" s="113" t="s">
        <v>222</v>
      </c>
      <c r="C221" s="8" t="s">
        <v>104</v>
      </c>
      <c r="D221" s="31" t="s">
        <v>91</v>
      </c>
      <c r="E221" s="31" t="s">
        <v>175</v>
      </c>
      <c r="F221" s="97" t="s">
        <v>476</v>
      </c>
      <c r="G221" s="31" t="s">
        <v>181</v>
      </c>
      <c r="H221" s="63"/>
      <c r="I221" s="63"/>
      <c r="J221" s="68">
        <v>411.25</v>
      </c>
    </row>
    <row r="222" spans="2:10" ht="75.75" customHeight="1" x14ac:dyDescent="0.3">
      <c r="B222" s="10" t="s">
        <v>340</v>
      </c>
      <c r="C222" s="8" t="s">
        <v>104</v>
      </c>
      <c r="D222" s="31" t="s">
        <v>91</v>
      </c>
      <c r="E222" s="31" t="s">
        <v>175</v>
      </c>
      <c r="F222" s="97" t="s">
        <v>476</v>
      </c>
      <c r="G222" s="31" t="s">
        <v>189</v>
      </c>
      <c r="H222" s="63"/>
      <c r="I222" s="68">
        <v>0</v>
      </c>
      <c r="J222" s="68">
        <f>325+150</f>
        <v>475</v>
      </c>
    </row>
    <row r="223" spans="2:10" ht="96" customHeight="1" x14ac:dyDescent="0.3">
      <c r="B223" s="127" t="s">
        <v>342</v>
      </c>
      <c r="C223" s="8" t="s">
        <v>104</v>
      </c>
      <c r="D223" s="31" t="s">
        <v>91</v>
      </c>
      <c r="E223" s="31" t="s">
        <v>175</v>
      </c>
      <c r="F223" s="97" t="s">
        <v>484</v>
      </c>
      <c r="G223" s="31"/>
      <c r="H223" s="63"/>
      <c r="I223" s="111">
        <f>I224</f>
        <v>0</v>
      </c>
      <c r="J223" s="68">
        <f>J224</f>
        <v>650</v>
      </c>
    </row>
    <row r="224" spans="2:10" ht="45" customHeight="1" x14ac:dyDescent="0.3">
      <c r="B224" s="119" t="s">
        <v>212</v>
      </c>
      <c r="C224" s="8" t="s">
        <v>104</v>
      </c>
      <c r="D224" s="31" t="s">
        <v>91</v>
      </c>
      <c r="E224" s="31" t="s">
        <v>175</v>
      </c>
      <c r="F224" s="31" t="s">
        <v>659</v>
      </c>
      <c r="G224" s="31"/>
      <c r="H224" s="63"/>
      <c r="I224" s="111">
        <f>I225</f>
        <v>0</v>
      </c>
      <c r="J224" s="68">
        <f>J225</f>
        <v>650</v>
      </c>
    </row>
    <row r="225" spans="2:10" ht="60.75" customHeight="1" x14ac:dyDescent="0.3">
      <c r="B225" s="113" t="s">
        <v>222</v>
      </c>
      <c r="C225" s="8" t="s">
        <v>104</v>
      </c>
      <c r="D225" s="31" t="s">
        <v>91</v>
      </c>
      <c r="E225" s="31" t="s">
        <v>175</v>
      </c>
      <c r="F225" s="31" t="s">
        <v>659</v>
      </c>
      <c r="G225" s="31" t="s">
        <v>181</v>
      </c>
      <c r="H225" s="63"/>
      <c r="I225" s="68">
        <v>0</v>
      </c>
      <c r="J225" s="68">
        <f>580+70</f>
        <v>650</v>
      </c>
    </row>
    <row r="226" spans="2:10" ht="27.75" customHeight="1" x14ac:dyDescent="0.3">
      <c r="B226" s="113" t="s">
        <v>344</v>
      </c>
      <c r="C226" s="8" t="s">
        <v>104</v>
      </c>
      <c r="D226" s="31" t="s">
        <v>91</v>
      </c>
      <c r="E226" s="31" t="s">
        <v>175</v>
      </c>
      <c r="F226" s="31" t="s">
        <v>486</v>
      </c>
      <c r="G226" s="31"/>
      <c r="H226" s="63"/>
      <c r="I226" s="63"/>
      <c r="J226" s="68">
        <f>J227</f>
        <v>155</v>
      </c>
    </row>
    <row r="227" spans="2:10" ht="44.25" customHeight="1" x14ac:dyDescent="0.3">
      <c r="B227" s="113" t="s">
        <v>302</v>
      </c>
      <c r="C227" s="8" t="s">
        <v>104</v>
      </c>
      <c r="D227" s="31" t="s">
        <v>91</v>
      </c>
      <c r="E227" s="31" t="s">
        <v>175</v>
      </c>
      <c r="F227" s="31" t="s">
        <v>487</v>
      </c>
      <c r="G227" s="31"/>
      <c r="H227" s="63"/>
      <c r="I227" s="63"/>
      <c r="J227" s="68">
        <f>J228</f>
        <v>155</v>
      </c>
    </row>
    <row r="228" spans="2:10" ht="64.5" customHeight="1" x14ac:dyDescent="0.3">
      <c r="B228" s="113" t="s">
        <v>222</v>
      </c>
      <c r="C228" s="8" t="s">
        <v>104</v>
      </c>
      <c r="D228" s="31" t="s">
        <v>91</v>
      </c>
      <c r="E228" s="31" t="s">
        <v>175</v>
      </c>
      <c r="F228" s="31" t="s">
        <v>487</v>
      </c>
      <c r="G228" s="31" t="s">
        <v>181</v>
      </c>
      <c r="H228" s="63"/>
      <c r="I228" s="63"/>
      <c r="J228" s="68">
        <v>155</v>
      </c>
    </row>
    <row r="229" spans="2:10" ht="45.75" customHeight="1" x14ac:dyDescent="0.3">
      <c r="B229" s="113" t="s">
        <v>12</v>
      </c>
      <c r="C229" s="8" t="s">
        <v>104</v>
      </c>
      <c r="D229" s="31" t="s">
        <v>91</v>
      </c>
      <c r="E229" s="31" t="s">
        <v>175</v>
      </c>
      <c r="F229" s="31" t="s">
        <v>11</v>
      </c>
      <c r="G229" s="31"/>
      <c r="H229" s="63"/>
      <c r="I229" s="68">
        <f t="shared" ref="I229:J231" si="8">I230</f>
        <v>0</v>
      </c>
      <c r="J229" s="68">
        <f t="shared" si="8"/>
        <v>300</v>
      </c>
    </row>
    <row r="230" spans="2:10" ht="35.25" customHeight="1" x14ac:dyDescent="0.3">
      <c r="B230" s="113" t="s">
        <v>14</v>
      </c>
      <c r="C230" s="8" t="s">
        <v>104</v>
      </c>
      <c r="D230" s="31" t="s">
        <v>91</v>
      </c>
      <c r="E230" s="31" t="s">
        <v>175</v>
      </c>
      <c r="F230" s="31" t="s">
        <v>13</v>
      </c>
      <c r="G230" s="31"/>
      <c r="H230" s="63"/>
      <c r="I230" s="68">
        <f t="shared" si="8"/>
        <v>0</v>
      </c>
      <c r="J230" s="68">
        <f t="shared" si="8"/>
        <v>300</v>
      </c>
    </row>
    <row r="231" spans="2:10" ht="99" customHeight="1" x14ac:dyDescent="0.3">
      <c r="B231" s="113" t="s">
        <v>15</v>
      </c>
      <c r="C231" s="8" t="s">
        <v>104</v>
      </c>
      <c r="D231" s="31" t="s">
        <v>91</v>
      </c>
      <c r="E231" s="31" t="s">
        <v>175</v>
      </c>
      <c r="F231" s="31" t="s">
        <v>16</v>
      </c>
      <c r="G231" s="31"/>
      <c r="H231" s="63"/>
      <c r="I231" s="68">
        <f t="shared" si="8"/>
        <v>0</v>
      </c>
      <c r="J231" s="68">
        <f t="shared" si="8"/>
        <v>300</v>
      </c>
    </row>
    <row r="232" spans="2:10" ht="64.5" customHeight="1" x14ac:dyDescent="0.3">
      <c r="B232" s="113" t="s">
        <v>222</v>
      </c>
      <c r="C232" s="8" t="s">
        <v>104</v>
      </c>
      <c r="D232" s="31" t="s">
        <v>91</v>
      </c>
      <c r="E232" s="31" t="s">
        <v>175</v>
      </c>
      <c r="F232" s="31" t="s">
        <v>16</v>
      </c>
      <c r="G232" s="31" t="s">
        <v>181</v>
      </c>
      <c r="H232" s="63"/>
      <c r="I232" s="68">
        <v>0</v>
      </c>
      <c r="J232" s="68">
        <v>300</v>
      </c>
    </row>
    <row r="233" spans="2:10" ht="26.25" customHeight="1" x14ac:dyDescent="0.3">
      <c r="B233" s="10" t="s">
        <v>96</v>
      </c>
      <c r="C233" s="8" t="s">
        <v>104</v>
      </c>
      <c r="D233" s="2" t="s">
        <v>86</v>
      </c>
      <c r="E233" s="2"/>
      <c r="F233" s="2"/>
      <c r="G233" s="2"/>
      <c r="H233" s="63"/>
      <c r="I233" s="66">
        <f>I234+I243+I249</f>
        <v>-5017</v>
      </c>
      <c r="J233" s="66">
        <f>J234+J243+J249</f>
        <v>49142.019360000006</v>
      </c>
    </row>
    <row r="234" spans="2:10" ht="27" customHeight="1" x14ac:dyDescent="0.3">
      <c r="B234" s="10" t="s">
        <v>187</v>
      </c>
      <c r="C234" s="8" t="s">
        <v>104</v>
      </c>
      <c r="D234" s="2" t="s">
        <v>86</v>
      </c>
      <c r="E234" s="2" t="s">
        <v>84</v>
      </c>
      <c r="F234" s="2"/>
      <c r="G234" s="2"/>
      <c r="H234" s="63"/>
      <c r="I234" s="66">
        <f>I235</f>
        <v>-1700</v>
      </c>
      <c r="J234" s="66">
        <f>J235</f>
        <v>23306.7</v>
      </c>
    </row>
    <row r="235" spans="2:10" ht="100.5" customHeight="1" x14ac:dyDescent="0.3">
      <c r="B235" s="105" t="s">
        <v>394</v>
      </c>
      <c r="C235" s="8" t="s">
        <v>104</v>
      </c>
      <c r="D235" s="32" t="s">
        <v>86</v>
      </c>
      <c r="E235" s="2" t="s">
        <v>84</v>
      </c>
      <c r="F235" s="99" t="s">
        <v>393</v>
      </c>
      <c r="G235" s="2"/>
      <c r="H235" s="63"/>
      <c r="I235" s="66">
        <f>I236</f>
        <v>-1700</v>
      </c>
      <c r="J235" s="66">
        <f>J236</f>
        <v>23306.7</v>
      </c>
    </row>
    <row r="236" spans="2:10" ht="42" customHeight="1" x14ac:dyDescent="0.3">
      <c r="B236" s="10" t="s">
        <v>25</v>
      </c>
      <c r="C236" s="8" t="s">
        <v>104</v>
      </c>
      <c r="D236" s="2" t="s">
        <v>86</v>
      </c>
      <c r="E236" s="2" t="s">
        <v>84</v>
      </c>
      <c r="F236" s="2" t="s">
        <v>26</v>
      </c>
      <c r="G236" s="2"/>
      <c r="H236" s="63"/>
      <c r="I236" s="66">
        <f>I237+I239+I241</f>
        <v>-1700</v>
      </c>
      <c r="J236" s="66">
        <f>J237+J239+J241</f>
        <v>23306.7</v>
      </c>
    </row>
    <row r="237" spans="2:10" ht="100.5" customHeight="1" x14ac:dyDescent="0.3">
      <c r="B237" s="164" t="s">
        <v>39</v>
      </c>
      <c r="C237" s="8" t="s">
        <v>104</v>
      </c>
      <c r="D237" s="2" t="s">
        <v>86</v>
      </c>
      <c r="E237" s="2" t="s">
        <v>84</v>
      </c>
      <c r="F237" s="2" t="s">
        <v>27</v>
      </c>
      <c r="G237" s="2"/>
      <c r="H237" s="63"/>
      <c r="I237" s="66">
        <f>I238</f>
        <v>0</v>
      </c>
      <c r="J237" s="66">
        <f>J238</f>
        <v>0</v>
      </c>
    </row>
    <row r="238" spans="2:10" ht="31.5" customHeight="1" x14ac:dyDescent="0.3">
      <c r="B238" s="10" t="s">
        <v>236</v>
      </c>
      <c r="C238" s="8" t="s">
        <v>104</v>
      </c>
      <c r="D238" s="2" t="s">
        <v>86</v>
      </c>
      <c r="E238" s="2" t="s">
        <v>84</v>
      </c>
      <c r="F238" s="2" t="s">
        <v>27</v>
      </c>
      <c r="G238" s="2" t="s">
        <v>235</v>
      </c>
      <c r="H238" s="63"/>
      <c r="I238" s="66">
        <v>0</v>
      </c>
      <c r="J238" s="66">
        <f>3370.7-3370.7</f>
        <v>0</v>
      </c>
    </row>
    <row r="239" spans="2:10" ht="115.5" customHeight="1" x14ac:dyDescent="0.3">
      <c r="B239" s="164" t="s">
        <v>40</v>
      </c>
      <c r="C239" s="8" t="s">
        <v>104</v>
      </c>
      <c r="D239" s="2" t="s">
        <v>86</v>
      </c>
      <c r="E239" s="2" t="s">
        <v>84</v>
      </c>
      <c r="F239" s="2" t="s">
        <v>28</v>
      </c>
      <c r="G239" s="2"/>
      <c r="H239" s="63"/>
      <c r="I239" s="66">
        <f>I240</f>
        <v>0</v>
      </c>
      <c r="J239" s="66">
        <f>J240</f>
        <v>11506.7</v>
      </c>
    </row>
    <row r="240" spans="2:10" ht="27" customHeight="1" x14ac:dyDescent="0.3">
      <c r="B240" s="10" t="s">
        <v>236</v>
      </c>
      <c r="C240" s="8" t="s">
        <v>104</v>
      </c>
      <c r="D240" s="2" t="s">
        <v>86</v>
      </c>
      <c r="E240" s="2" t="s">
        <v>84</v>
      </c>
      <c r="F240" s="2" t="s">
        <v>28</v>
      </c>
      <c r="G240" s="2" t="s">
        <v>235</v>
      </c>
      <c r="H240" s="63"/>
      <c r="I240" s="66">
        <v>0</v>
      </c>
      <c r="J240" s="66">
        <v>11506.7</v>
      </c>
    </row>
    <row r="241" spans="2:10" ht="66" customHeight="1" x14ac:dyDescent="0.3">
      <c r="B241" s="10" t="s">
        <v>29</v>
      </c>
      <c r="C241" s="8" t="s">
        <v>104</v>
      </c>
      <c r="D241" s="2" t="s">
        <v>86</v>
      </c>
      <c r="E241" s="2" t="s">
        <v>84</v>
      </c>
      <c r="F241" s="2" t="s">
        <v>30</v>
      </c>
      <c r="G241" s="2"/>
      <c r="H241" s="63"/>
      <c r="I241" s="66">
        <f>I242</f>
        <v>-1700</v>
      </c>
      <c r="J241" s="66">
        <f>J242</f>
        <v>11800</v>
      </c>
    </row>
    <row r="242" spans="2:10" ht="27" customHeight="1" x14ac:dyDescent="0.3">
      <c r="B242" s="10" t="s">
        <v>236</v>
      </c>
      <c r="C242" s="8" t="s">
        <v>104</v>
      </c>
      <c r="D242" s="2" t="s">
        <v>86</v>
      </c>
      <c r="E242" s="2" t="s">
        <v>84</v>
      </c>
      <c r="F242" s="2" t="s">
        <v>30</v>
      </c>
      <c r="G242" s="2" t="s">
        <v>235</v>
      </c>
      <c r="H242" s="63"/>
      <c r="I242" s="66">
        <v>-1700</v>
      </c>
      <c r="J242" s="66">
        <f>9500+4000-1700</f>
        <v>11800</v>
      </c>
    </row>
    <row r="243" spans="2:10" ht="28.5" customHeight="1" x14ac:dyDescent="0.3">
      <c r="B243" s="10" t="s">
        <v>225</v>
      </c>
      <c r="C243" s="8" t="s">
        <v>104</v>
      </c>
      <c r="D243" s="2" t="s">
        <v>86</v>
      </c>
      <c r="E243" s="2" t="s">
        <v>87</v>
      </c>
      <c r="F243" s="2"/>
      <c r="G243" s="2"/>
      <c r="H243" s="63"/>
      <c r="I243" s="111">
        <f>I244</f>
        <v>-3317</v>
      </c>
      <c r="J243" s="68">
        <f>J244</f>
        <v>25835.319360000001</v>
      </c>
    </row>
    <row r="244" spans="2:10" ht="99" customHeight="1" x14ac:dyDescent="0.3">
      <c r="B244" s="10" t="s">
        <v>492</v>
      </c>
      <c r="C244" s="8" t="s">
        <v>104</v>
      </c>
      <c r="D244" s="2" t="s">
        <v>86</v>
      </c>
      <c r="E244" s="2" t="s">
        <v>87</v>
      </c>
      <c r="F244" s="2" t="s">
        <v>493</v>
      </c>
      <c r="G244" s="2"/>
      <c r="H244" s="63"/>
      <c r="I244" s="111">
        <f>I245</f>
        <v>-3317</v>
      </c>
      <c r="J244" s="68">
        <f>J245</f>
        <v>25835.319360000001</v>
      </c>
    </row>
    <row r="245" spans="2:10" ht="47.25" customHeight="1" x14ac:dyDescent="0.3">
      <c r="B245" s="59" t="s">
        <v>624</v>
      </c>
      <c r="C245" s="8" t="s">
        <v>104</v>
      </c>
      <c r="D245" s="2" t="s">
        <v>86</v>
      </c>
      <c r="E245" s="2" t="s">
        <v>87</v>
      </c>
      <c r="F245" s="2" t="s">
        <v>494</v>
      </c>
      <c r="G245" s="2"/>
      <c r="H245" s="63"/>
      <c r="I245" s="111">
        <f>I246+I248+I247</f>
        <v>-3317</v>
      </c>
      <c r="J245" s="68">
        <f>J246+J248+J247</f>
        <v>25835.319360000001</v>
      </c>
    </row>
    <row r="246" spans="2:10" ht="58.5" customHeight="1" x14ac:dyDescent="0.3">
      <c r="B246" s="10" t="s">
        <v>222</v>
      </c>
      <c r="C246" s="8" t="s">
        <v>104</v>
      </c>
      <c r="D246" s="2" t="s">
        <v>86</v>
      </c>
      <c r="E246" s="2" t="s">
        <v>87</v>
      </c>
      <c r="F246" s="2" t="s">
        <v>494</v>
      </c>
      <c r="G246" s="2" t="s">
        <v>181</v>
      </c>
      <c r="H246" s="63"/>
      <c r="I246" s="68">
        <v>-112.9</v>
      </c>
      <c r="J246" s="68">
        <f>14700.68935-112.9</f>
        <v>14587.789350000001</v>
      </c>
    </row>
    <row r="247" spans="2:10" ht="35.25" customHeight="1" x14ac:dyDescent="0.3">
      <c r="B247" s="10" t="s">
        <v>236</v>
      </c>
      <c r="C247" s="8" t="s">
        <v>104</v>
      </c>
      <c r="D247" s="2" t="s">
        <v>86</v>
      </c>
      <c r="E247" s="2" t="s">
        <v>87</v>
      </c>
      <c r="F247" s="2" t="s">
        <v>494</v>
      </c>
      <c r="G247" s="2" t="s">
        <v>235</v>
      </c>
      <c r="H247" s="63"/>
      <c r="I247" s="68">
        <v>-3204.1</v>
      </c>
      <c r="J247" s="68">
        <f>13663.15-3204.1</f>
        <v>10459.049999999999</v>
      </c>
    </row>
    <row r="248" spans="2:10" ht="80.25" customHeight="1" x14ac:dyDescent="0.3">
      <c r="B248" s="10" t="s">
        <v>625</v>
      </c>
      <c r="C248" s="8" t="s">
        <v>104</v>
      </c>
      <c r="D248" s="2" t="s">
        <v>86</v>
      </c>
      <c r="E248" s="2" t="s">
        <v>87</v>
      </c>
      <c r="F248" s="2" t="s">
        <v>494</v>
      </c>
      <c r="G248" s="2" t="s">
        <v>189</v>
      </c>
      <c r="H248" s="63"/>
      <c r="I248" s="68">
        <v>0</v>
      </c>
      <c r="J248" s="68">
        <v>788.48000999999999</v>
      </c>
    </row>
    <row r="249" spans="2:10" ht="54.75" customHeight="1" x14ac:dyDescent="0.3">
      <c r="B249" s="138" t="s">
        <v>130</v>
      </c>
      <c r="C249" s="89" t="s">
        <v>104</v>
      </c>
      <c r="D249" s="89" t="s">
        <v>86</v>
      </c>
      <c r="E249" s="89" t="s">
        <v>86</v>
      </c>
      <c r="F249" s="99"/>
      <c r="G249" s="89"/>
      <c r="H249" s="66" t="e">
        <f>H251</f>
        <v>#REF!</v>
      </c>
      <c r="I249" s="66"/>
      <c r="J249" s="68">
        <f>J250</f>
        <v>0</v>
      </c>
    </row>
    <row r="250" spans="2:10" ht="64.5" customHeight="1" x14ac:dyDescent="0.3">
      <c r="B250" s="10" t="s">
        <v>499</v>
      </c>
      <c r="C250" s="89" t="s">
        <v>104</v>
      </c>
      <c r="D250" s="89" t="s">
        <v>86</v>
      </c>
      <c r="E250" s="89" t="s">
        <v>86</v>
      </c>
      <c r="F250" s="99" t="s">
        <v>500</v>
      </c>
      <c r="G250" s="89"/>
      <c r="H250" s="66"/>
      <c r="I250" s="66"/>
      <c r="J250" s="68">
        <f>J251</f>
        <v>0</v>
      </c>
    </row>
    <row r="251" spans="2:10" ht="45.75" customHeight="1" x14ac:dyDescent="0.3">
      <c r="B251" s="22" t="s">
        <v>279</v>
      </c>
      <c r="C251" s="8" t="s">
        <v>104</v>
      </c>
      <c r="D251" s="35" t="s">
        <v>86</v>
      </c>
      <c r="E251" s="35" t="s">
        <v>86</v>
      </c>
      <c r="F251" s="35" t="s">
        <v>501</v>
      </c>
      <c r="G251" s="35"/>
      <c r="H251" s="69" t="e">
        <f>#REF!+#REF!</f>
        <v>#REF!</v>
      </c>
      <c r="I251" s="69"/>
      <c r="J251" s="68">
        <f>J252</f>
        <v>0</v>
      </c>
    </row>
    <row r="252" spans="2:10" ht="65.25" customHeight="1" x14ac:dyDescent="0.3">
      <c r="B252" s="14" t="s">
        <v>201</v>
      </c>
      <c r="C252" s="8" t="s">
        <v>104</v>
      </c>
      <c r="D252" s="35" t="s">
        <v>86</v>
      </c>
      <c r="E252" s="35" t="s">
        <v>86</v>
      </c>
      <c r="F252" s="35" t="s">
        <v>501</v>
      </c>
      <c r="G252" s="35"/>
      <c r="H252" s="69" t="e">
        <f>#REF!+#REF!</f>
        <v>#REF!</v>
      </c>
      <c r="I252" s="69"/>
      <c r="J252" s="68">
        <f>J253</f>
        <v>0</v>
      </c>
    </row>
    <row r="253" spans="2:10" ht="30.75" customHeight="1" x14ac:dyDescent="0.3">
      <c r="B253" s="15" t="s">
        <v>231</v>
      </c>
      <c r="C253" s="89" t="s">
        <v>104</v>
      </c>
      <c r="D253" s="89" t="s">
        <v>86</v>
      </c>
      <c r="E253" s="89" t="s">
        <v>86</v>
      </c>
      <c r="F253" s="35" t="s">
        <v>501</v>
      </c>
      <c r="G253" s="89" t="s">
        <v>230</v>
      </c>
      <c r="H253" s="69">
        <v>0</v>
      </c>
      <c r="I253" s="69"/>
      <c r="J253" s="68">
        <v>0</v>
      </c>
    </row>
    <row r="254" spans="2:10" ht="24.75" customHeight="1" x14ac:dyDescent="0.3">
      <c r="B254" s="15" t="s">
        <v>358</v>
      </c>
      <c r="C254" s="89" t="s">
        <v>104</v>
      </c>
      <c r="D254" s="89" t="s">
        <v>85</v>
      </c>
      <c r="E254" s="89"/>
      <c r="F254" s="89"/>
      <c r="G254" s="89"/>
      <c r="H254" s="69"/>
      <c r="I254" s="111">
        <f t="shared" ref="I254:J257" si="9">I255</f>
        <v>0</v>
      </c>
      <c r="J254" s="68">
        <f t="shared" si="9"/>
        <v>2688.4</v>
      </c>
    </row>
    <row r="255" spans="2:10" ht="41.25" customHeight="1" x14ac:dyDescent="0.3">
      <c r="B255" s="15" t="s">
        <v>359</v>
      </c>
      <c r="C255" s="89" t="s">
        <v>104</v>
      </c>
      <c r="D255" s="89" t="s">
        <v>85</v>
      </c>
      <c r="E255" s="89" t="s">
        <v>86</v>
      </c>
      <c r="F255" s="89"/>
      <c r="G255" s="89"/>
      <c r="H255" s="69"/>
      <c r="I255" s="111">
        <f t="shared" si="9"/>
        <v>0</v>
      </c>
      <c r="J255" s="68">
        <f t="shared" si="9"/>
        <v>2688.4</v>
      </c>
    </row>
    <row r="256" spans="2:10" ht="60" customHeight="1" x14ac:dyDescent="0.3">
      <c r="B256" s="10" t="s">
        <v>495</v>
      </c>
      <c r="C256" s="8" t="s">
        <v>104</v>
      </c>
      <c r="D256" s="2" t="s">
        <v>85</v>
      </c>
      <c r="E256" s="2" t="s">
        <v>86</v>
      </c>
      <c r="F256" s="2" t="s">
        <v>496</v>
      </c>
      <c r="G256" s="2"/>
      <c r="H256" s="63"/>
      <c r="I256" s="111">
        <f t="shared" si="9"/>
        <v>0</v>
      </c>
      <c r="J256" s="68">
        <f t="shared" si="9"/>
        <v>2688.4</v>
      </c>
    </row>
    <row r="257" spans="2:10" ht="63.75" customHeight="1" x14ac:dyDescent="0.3">
      <c r="B257" s="10" t="s">
        <v>497</v>
      </c>
      <c r="C257" s="8" t="s">
        <v>104</v>
      </c>
      <c r="D257" s="2" t="s">
        <v>85</v>
      </c>
      <c r="E257" s="2" t="s">
        <v>86</v>
      </c>
      <c r="F257" s="2" t="s">
        <v>498</v>
      </c>
      <c r="G257" s="2"/>
      <c r="H257" s="63"/>
      <c r="I257" s="111">
        <f t="shared" si="9"/>
        <v>0</v>
      </c>
      <c r="J257" s="68">
        <f t="shared" si="9"/>
        <v>2688.4</v>
      </c>
    </row>
    <row r="258" spans="2:10" ht="80.25" customHeight="1" x14ac:dyDescent="0.3">
      <c r="B258" s="10" t="s">
        <v>625</v>
      </c>
      <c r="C258" s="8" t="s">
        <v>104</v>
      </c>
      <c r="D258" s="2" t="s">
        <v>85</v>
      </c>
      <c r="E258" s="2" t="s">
        <v>86</v>
      </c>
      <c r="F258" s="2" t="s">
        <v>498</v>
      </c>
      <c r="G258" s="2" t="s">
        <v>189</v>
      </c>
      <c r="H258" s="63"/>
      <c r="I258" s="68">
        <v>0</v>
      </c>
      <c r="J258" s="68">
        <v>2688.4</v>
      </c>
    </row>
    <row r="259" spans="2:10" ht="27.75" customHeight="1" x14ac:dyDescent="0.3">
      <c r="B259" s="5" t="s">
        <v>100</v>
      </c>
      <c r="C259" s="8" t="s">
        <v>104</v>
      </c>
      <c r="D259" s="12" t="s">
        <v>88</v>
      </c>
      <c r="E259" s="2" t="s">
        <v>88</v>
      </c>
      <c r="F259" s="12"/>
      <c r="G259" s="12"/>
      <c r="H259" s="63"/>
      <c r="I259" s="111">
        <f>I260</f>
        <v>0</v>
      </c>
      <c r="J259" s="68">
        <f>J260</f>
        <v>1496.7</v>
      </c>
    </row>
    <row r="260" spans="2:10" ht="28.5" customHeight="1" x14ac:dyDescent="0.3">
      <c r="B260" s="117" t="s">
        <v>274</v>
      </c>
      <c r="C260" s="8" t="s">
        <v>104</v>
      </c>
      <c r="D260" s="12" t="s">
        <v>88</v>
      </c>
      <c r="E260" s="2" t="s">
        <v>88</v>
      </c>
      <c r="F260" s="12" t="s">
        <v>488</v>
      </c>
      <c r="G260" s="12"/>
      <c r="H260" s="63"/>
      <c r="I260" s="111">
        <f>I261+I264</f>
        <v>0</v>
      </c>
      <c r="J260" s="68">
        <f>J261+J264</f>
        <v>1496.7</v>
      </c>
    </row>
    <row r="261" spans="2:10" ht="84" customHeight="1" x14ac:dyDescent="0.3">
      <c r="B261" s="142" t="s">
        <v>245</v>
      </c>
      <c r="C261" s="8" t="s">
        <v>104</v>
      </c>
      <c r="D261" s="12" t="s">
        <v>88</v>
      </c>
      <c r="E261" s="2" t="s">
        <v>88</v>
      </c>
      <c r="F261" s="12" t="s">
        <v>529</v>
      </c>
      <c r="G261" s="12"/>
      <c r="H261" s="63"/>
      <c r="I261" s="63"/>
      <c r="J261" s="68">
        <f>J262</f>
        <v>40</v>
      </c>
    </row>
    <row r="262" spans="2:10" ht="81.75" customHeight="1" x14ac:dyDescent="0.3">
      <c r="B262" s="142" t="s">
        <v>309</v>
      </c>
      <c r="C262" s="8" t="s">
        <v>104</v>
      </c>
      <c r="D262" s="12" t="s">
        <v>88</v>
      </c>
      <c r="E262" s="2" t="s">
        <v>88</v>
      </c>
      <c r="F262" s="12" t="s">
        <v>531</v>
      </c>
      <c r="G262" s="12"/>
      <c r="H262" s="63"/>
      <c r="I262" s="63"/>
      <c r="J262" s="68">
        <f>J263</f>
        <v>40</v>
      </c>
    </row>
    <row r="263" spans="2:10" ht="68.25" customHeight="1" x14ac:dyDescent="0.3">
      <c r="B263" s="10" t="s">
        <v>222</v>
      </c>
      <c r="C263" s="8" t="s">
        <v>104</v>
      </c>
      <c r="D263" s="2" t="s">
        <v>88</v>
      </c>
      <c r="E263" s="2" t="s">
        <v>88</v>
      </c>
      <c r="F263" s="12" t="s">
        <v>531</v>
      </c>
      <c r="G263" s="2" t="s">
        <v>181</v>
      </c>
      <c r="H263" s="63"/>
      <c r="I263" s="63"/>
      <c r="J263" s="68">
        <v>40</v>
      </c>
    </row>
    <row r="264" spans="2:10" ht="68.25" customHeight="1" x14ac:dyDescent="0.3">
      <c r="B264" s="178" t="s">
        <v>627</v>
      </c>
      <c r="C264" s="89" t="s">
        <v>104</v>
      </c>
      <c r="D264" s="131" t="s">
        <v>88</v>
      </c>
      <c r="E264" s="179" t="s">
        <v>88</v>
      </c>
      <c r="F264" s="179" t="s">
        <v>628</v>
      </c>
      <c r="G264" s="133"/>
      <c r="H264" s="63"/>
      <c r="I264" s="68">
        <f>I265</f>
        <v>0</v>
      </c>
      <c r="J264" s="68">
        <f>J265</f>
        <v>1456.7</v>
      </c>
    </row>
    <row r="265" spans="2:10" ht="68.25" customHeight="1" x14ac:dyDescent="0.3">
      <c r="B265" s="178" t="s">
        <v>201</v>
      </c>
      <c r="C265" s="89" t="s">
        <v>104</v>
      </c>
      <c r="D265" s="131" t="s">
        <v>88</v>
      </c>
      <c r="E265" s="179" t="s">
        <v>88</v>
      </c>
      <c r="F265" s="179" t="s">
        <v>626</v>
      </c>
      <c r="G265" s="133"/>
      <c r="H265" s="63"/>
      <c r="I265" s="68">
        <f>I266</f>
        <v>0</v>
      </c>
      <c r="J265" s="68">
        <f>J266</f>
        <v>1456.7</v>
      </c>
    </row>
    <row r="266" spans="2:10" ht="37.5" customHeight="1" x14ac:dyDescent="0.3">
      <c r="B266" s="180" t="s">
        <v>658</v>
      </c>
      <c r="C266" s="89" t="s">
        <v>104</v>
      </c>
      <c r="D266" s="131" t="s">
        <v>88</v>
      </c>
      <c r="E266" s="179" t="s">
        <v>88</v>
      </c>
      <c r="F266" s="179" t="s">
        <v>626</v>
      </c>
      <c r="G266" s="133" t="s">
        <v>237</v>
      </c>
      <c r="H266" s="63"/>
      <c r="I266" s="68">
        <v>0</v>
      </c>
      <c r="J266" s="68">
        <v>1456.7</v>
      </c>
    </row>
    <row r="267" spans="2:10" ht="30" customHeight="1" x14ac:dyDescent="0.3">
      <c r="B267" s="150" t="s">
        <v>146</v>
      </c>
      <c r="C267" s="8" t="s">
        <v>104</v>
      </c>
      <c r="D267" s="9" t="s">
        <v>92</v>
      </c>
      <c r="E267" s="72"/>
      <c r="F267" s="9"/>
      <c r="G267" s="9"/>
      <c r="H267" s="66" t="e">
        <f>H268+#REF!+#REF!+#REF!</f>
        <v>#REF!</v>
      </c>
      <c r="I267" s="72">
        <f>I268+I278+I297+I310+I305</f>
        <v>3039.9999999999995</v>
      </c>
      <c r="J267" s="66">
        <f>J268+J278+J297+J310+J305</f>
        <v>95097.13</v>
      </c>
    </row>
    <row r="268" spans="2:10" ht="30.75" customHeight="1" x14ac:dyDescent="0.3">
      <c r="B268" s="139" t="s">
        <v>159</v>
      </c>
      <c r="C268" s="8" t="s">
        <v>104</v>
      </c>
      <c r="D268" s="9" t="s">
        <v>92</v>
      </c>
      <c r="E268" s="9" t="s">
        <v>84</v>
      </c>
      <c r="F268" s="9"/>
      <c r="G268" s="9"/>
      <c r="H268" s="66" t="e">
        <f>#REF!+#REF!+#REF!</f>
        <v>#REF!</v>
      </c>
      <c r="I268" s="111">
        <f>I269</f>
        <v>3027.6245799999997</v>
      </c>
      <c r="J268" s="68">
        <f>J269</f>
        <v>46974.532600000006</v>
      </c>
    </row>
    <row r="269" spans="2:10" ht="62.25" customHeight="1" x14ac:dyDescent="0.3">
      <c r="B269" s="139" t="s">
        <v>341</v>
      </c>
      <c r="C269" s="8" t="s">
        <v>104</v>
      </c>
      <c r="D269" s="9" t="s">
        <v>92</v>
      </c>
      <c r="E269" s="9" t="s">
        <v>84</v>
      </c>
      <c r="F269" s="9" t="s">
        <v>490</v>
      </c>
      <c r="G269" s="9"/>
      <c r="H269" s="66"/>
      <c r="I269" s="111">
        <f>I270+I275</f>
        <v>3027.6245799999997</v>
      </c>
      <c r="J269" s="68">
        <f>J270+J275</f>
        <v>46974.532600000006</v>
      </c>
    </row>
    <row r="270" spans="2:10" ht="62.25" customHeight="1" x14ac:dyDescent="0.3">
      <c r="B270" s="22" t="s">
        <v>229</v>
      </c>
      <c r="C270" s="8" t="s">
        <v>104</v>
      </c>
      <c r="D270" s="9" t="s">
        <v>92</v>
      </c>
      <c r="E270" s="9" t="s">
        <v>84</v>
      </c>
      <c r="F270" s="9" t="s">
        <v>502</v>
      </c>
      <c r="G270" s="9"/>
      <c r="H270" s="66">
        <f>H272</f>
        <v>33516.9</v>
      </c>
      <c r="I270" s="111">
        <f>I271+I273</f>
        <v>4525</v>
      </c>
      <c r="J270" s="68">
        <f>J271+J273</f>
        <v>39768.800000000003</v>
      </c>
    </row>
    <row r="271" spans="2:10" ht="48.75" customHeight="1" x14ac:dyDescent="0.3">
      <c r="B271" s="22" t="s">
        <v>303</v>
      </c>
      <c r="C271" s="8" t="s">
        <v>104</v>
      </c>
      <c r="D271" s="9" t="s">
        <v>92</v>
      </c>
      <c r="E271" s="9" t="s">
        <v>84</v>
      </c>
      <c r="F271" s="9" t="s">
        <v>503</v>
      </c>
      <c r="G271" s="9"/>
      <c r="H271" s="66">
        <f>H270</f>
        <v>33516.9</v>
      </c>
      <c r="I271" s="111">
        <f>I272</f>
        <v>0</v>
      </c>
      <c r="J271" s="68">
        <f>J272</f>
        <v>34643.800000000003</v>
      </c>
    </row>
    <row r="272" spans="2:10" ht="41.25" customHeight="1" x14ac:dyDescent="0.3">
      <c r="B272" s="15" t="s">
        <v>231</v>
      </c>
      <c r="C272" s="8" t="s">
        <v>104</v>
      </c>
      <c r="D272" s="9" t="s">
        <v>92</v>
      </c>
      <c r="E272" s="9" t="s">
        <v>84</v>
      </c>
      <c r="F272" s="9" t="s">
        <v>503</v>
      </c>
      <c r="G272" s="9" t="s">
        <v>230</v>
      </c>
      <c r="H272" s="66">
        <f>35016.9-1500</f>
        <v>33516.9</v>
      </c>
      <c r="I272" s="66">
        <v>0</v>
      </c>
      <c r="J272" s="68">
        <v>34643.800000000003</v>
      </c>
    </row>
    <row r="273" spans="2:10" ht="41.25" customHeight="1" x14ac:dyDescent="0.3">
      <c r="B273" s="13" t="s">
        <v>212</v>
      </c>
      <c r="C273" s="8" t="s">
        <v>104</v>
      </c>
      <c r="D273" s="9" t="s">
        <v>92</v>
      </c>
      <c r="E273" s="9" t="s">
        <v>84</v>
      </c>
      <c r="F273" s="9" t="s">
        <v>21</v>
      </c>
      <c r="G273" s="9"/>
      <c r="H273" s="66"/>
      <c r="I273" s="66">
        <f>I274</f>
        <v>4525</v>
      </c>
      <c r="J273" s="68">
        <f>J274</f>
        <v>5125</v>
      </c>
    </row>
    <row r="274" spans="2:10" s="261" customFormat="1" ht="41.25" customHeight="1" x14ac:dyDescent="0.3">
      <c r="B274" s="262" t="s">
        <v>231</v>
      </c>
      <c r="C274" s="35" t="s">
        <v>104</v>
      </c>
      <c r="D274" s="263" t="s">
        <v>92</v>
      </c>
      <c r="E274" s="263" t="s">
        <v>84</v>
      </c>
      <c r="F274" s="263" t="s">
        <v>21</v>
      </c>
      <c r="G274" s="263" t="s">
        <v>230</v>
      </c>
      <c r="H274" s="264"/>
      <c r="I274" s="264">
        <f>740+2300+1485</f>
        <v>4525</v>
      </c>
      <c r="J274" s="257">
        <f>500+100+740+2300+1485</f>
        <v>5125</v>
      </c>
    </row>
    <row r="275" spans="2:10" ht="49.5" customHeight="1" x14ac:dyDescent="0.3">
      <c r="B275" s="15" t="s">
        <v>489</v>
      </c>
      <c r="C275" s="8" t="s">
        <v>104</v>
      </c>
      <c r="D275" s="9" t="s">
        <v>92</v>
      </c>
      <c r="E275" s="9" t="s">
        <v>84</v>
      </c>
      <c r="F275" s="9" t="s">
        <v>491</v>
      </c>
      <c r="G275" s="9"/>
      <c r="H275" s="66"/>
      <c r="I275" s="111">
        <f>I276</f>
        <v>-1497.3754200000001</v>
      </c>
      <c r="J275" s="68">
        <f>J276</f>
        <v>7205.7325999999994</v>
      </c>
    </row>
    <row r="276" spans="2:10" ht="44.25" customHeight="1" x14ac:dyDescent="0.3">
      <c r="B276" s="13" t="s">
        <v>212</v>
      </c>
      <c r="C276" s="8" t="s">
        <v>104</v>
      </c>
      <c r="D276" s="9" t="s">
        <v>92</v>
      </c>
      <c r="E276" s="9" t="s">
        <v>84</v>
      </c>
      <c r="F276" s="9" t="s">
        <v>619</v>
      </c>
      <c r="G276" s="9"/>
      <c r="H276" s="66"/>
      <c r="I276" s="111">
        <f>I277</f>
        <v>-1497.3754200000001</v>
      </c>
      <c r="J276" s="68">
        <f>J277</f>
        <v>7205.7325999999994</v>
      </c>
    </row>
    <row r="277" spans="2:10" ht="44.25" customHeight="1" x14ac:dyDescent="0.3">
      <c r="B277" s="15" t="s">
        <v>231</v>
      </c>
      <c r="C277" s="8" t="s">
        <v>104</v>
      </c>
      <c r="D277" s="9" t="s">
        <v>92</v>
      </c>
      <c r="E277" s="9" t="s">
        <v>84</v>
      </c>
      <c r="F277" s="9" t="s">
        <v>619</v>
      </c>
      <c r="G277" s="9" t="s">
        <v>230</v>
      </c>
      <c r="H277" s="66"/>
      <c r="I277" s="66">
        <f>-1485-12.37542</f>
        <v>-1497.3754200000001</v>
      </c>
      <c r="J277" s="68">
        <f>8703.10802-1485-12.37542</f>
        <v>7205.7325999999994</v>
      </c>
    </row>
    <row r="278" spans="2:10" ht="21" customHeight="1" x14ac:dyDescent="0.3">
      <c r="B278" s="150" t="s">
        <v>139</v>
      </c>
      <c r="C278" s="8" t="s">
        <v>104</v>
      </c>
      <c r="D278" s="9" t="s">
        <v>92</v>
      </c>
      <c r="E278" s="9" t="s">
        <v>87</v>
      </c>
      <c r="F278" s="9"/>
      <c r="G278" s="9"/>
      <c r="H278" s="66"/>
      <c r="I278" s="111">
        <f>I279+I294</f>
        <v>12.37542</v>
      </c>
      <c r="J278" s="68">
        <f>J279+J294</f>
        <v>41730.001399999994</v>
      </c>
    </row>
    <row r="279" spans="2:10" ht="86.25" customHeight="1" x14ac:dyDescent="0.3">
      <c r="B279" s="139" t="s">
        <v>341</v>
      </c>
      <c r="C279" s="8" t="s">
        <v>104</v>
      </c>
      <c r="D279" s="9" t="s">
        <v>92</v>
      </c>
      <c r="E279" s="9" t="s">
        <v>87</v>
      </c>
      <c r="F279" s="9" t="s">
        <v>490</v>
      </c>
      <c r="G279" s="9"/>
      <c r="H279" s="66" t="e">
        <f>#REF!</f>
        <v>#REF!</v>
      </c>
      <c r="I279" s="72">
        <f>I280+I285+I291+I288</f>
        <v>12.37542</v>
      </c>
      <c r="J279" s="66">
        <f>J280+J285+J291+J288</f>
        <v>41674.801399999997</v>
      </c>
    </row>
    <row r="280" spans="2:10" ht="82.5" customHeight="1" x14ac:dyDescent="0.3">
      <c r="B280" s="22" t="s">
        <v>229</v>
      </c>
      <c r="C280" s="8" t="s">
        <v>104</v>
      </c>
      <c r="D280" s="9" t="s">
        <v>92</v>
      </c>
      <c r="E280" s="9" t="s">
        <v>87</v>
      </c>
      <c r="F280" s="9" t="s">
        <v>502</v>
      </c>
      <c r="G280" s="9"/>
      <c r="H280" s="66"/>
      <c r="I280" s="111">
        <f>I281+I283</f>
        <v>0</v>
      </c>
      <c r="J280" s="68">
        <f>J281+J283</f>
        <v>24729</v>
      </c>
    </row>
    <row r="281" spans="2:10" ht="43.5" customHeight="1" x14ac:dyDescent="0.3">
      <c r="B281" s="22" t="s">
        <v>303</v>
      </c>
      <c r="C281" s="8" t="s">
        <v>104</v>
      </c>
      <c r="D281" s="9" t="s">
        <v>92</v>
      </c>
      <c r="E281" s="9" t="s">
        <v>87</v>
      </c>
      <c r="F281" s="9" t="s">
        <v>503</v>
      </c>
      <c r="G281" s="9"/>
      <c r="H281" s="66"/>
      <c r="I281" s="111">
        <f>I282</f>
        <v>0</v>
      </c>
      <c r="J281" s="68">
        <f>J282</f>
        <v>15641</v>
      </c>
    </row>
    <row r="282" spans="2:10" ht="40.5" customHeight="1" x14ac:dyDescent="0.3">
      <c r="B282" s="15" t="s">
        <v>231</v>
      </c>
      <c r="C282" s="8" t="s">
        <v>104</v>
      </c>
      <c r="D282" s="9" t="s">
        <v>92</v>
      </c>
      <c r="E282" s="9" t="s">
        <v>87</v>
      </c>
      <c r="F282" s="9" t="s">
        <v>503</v>
      </c>
      <c r="G282" s="9" t="s">
        <v>230</v>
      </c>
      <c r="H282" s="66"/>
      <c r="I282" s="66">
        <v>0</v>
      </c>
      <c r="J282" s="68">
        <v>15641</v>
      </c>
    </row>
    <row r="283" spans="2:10" ht="122.25" customHeight="1" x14ac:dyDescent="0.3">
      <c r="B283" s="22" t="s">
        <v>23</v>
      </c>
      <c r="C283" s="8" t="s">
        <v>104</v>
      </c>
      <c r="D283" s="9" t="s">
        <v>92</v>
      </c>
      <c r="E283" s="9" t="s">
        <v>87</v>
      </c>
      <c r="F283" s="9" t="s">
        <v>22</v>
      </c>
      <c r="G283" s="9"/>
      <c r="H283" s="66"/>
      <c r="I283" s="66">
        <f>I284</f>
        <v>0</v>
      </c>
      <c r="J283" s="68">
        <f>J284</f>
        <v>9088</v>
      </c>
    </row>
    <row r="284" spans="2:10" ht="40.5" customHeight="1" x14ac:dyDescent="0.3">
      <c r="B284" s="15" t="s">
        <v>231</v>
      </c>
      <c r="C284" s="8" t="s">
        <v>104</v>
      </c>
      <c r="D284" s="9" t="s">
        <v>92</v>
      </c>
      <c r="E284" s="9" t="s">
        <v>87</v>
      </c>
      <c r="F284" s="9" t="s">
        <v>22</v>
      </c>
      <c r="G284" s="9" t="s">
        <v>230</v>
      </c>
      <c r="H284" s="66"/>
      <c r="I284" s="66">
        <v>0</v>
      </c>
      <c r="J284" s="68">
        <v>9088</v>
      </c>
    </row>
    <row r="285" spans="2:10" ht="223.5" customHeight="1" x14ac:dyDescent="0.3">
      <c r="B285" s="22" t="s">
        <v>304</v>
      </c>
      <c r="C285" s="8" t="s">
        <v>104</v>
      </c>
      <c r="D285" s="9" t="s">
        <v>92</v>
      </c>
      <c r="E285" s="9" t="s">
        <v>87</v>
      </c>
      <c r="F285" s="9" t="s">
        <v>504</v>
      </c>
      <c r="G285" s="9"/>
      <c r="H285" s="66"/>
      <c r="I285" s="66"/>
      <c r="J285" s="66">
        <f>J286</f>
        <v>2083.3000000000002</v>
      </c>
    </row>
    <row r="286" spans="2:10" ht="156" customHeight="1" x14ac:dyDescent="0.3">
      <c r="B286" s="22" t="s">
        <v>305</v>
      </c>
      <c r="C286" s="8" t="s">
        <v>104</v>
      </c>
      <c r="D286" s="9" t="s">
        <v>92</v>
      </c>
      <c r="E286" s="9" t="s">
        <v>87</v>
      </c>
      <c r="F286" s="9" t="s">
        <v>505</v>
      </c>
      <c r="G286" s="9"/>
      <c r="H286" s="66"/>
      <c r="I286" s="66"/>
      <c r="J286" s="68">
        <f>J287</f>
        <v>2083.3000000000002</v>
      </c>
    </row>
    <row r="287" spans="2:10" ht="34.5" customHeight="1" x14ac:dyDescent="0.3">
      <c r="B287" s="10" t="s">
        <v>231</v>
      </c>
      <c r="C287" s="8" t="s">
        <v>104</v>
      </c>
      <c r="D287" s="9" t="s">
        <v>92</v>
      </c>
      <c r="E287" s="9" t="s">
        <v>87</v>
      </c>
      <c r="F287" s="9" t="s">
        <v>505</v>
      </c>
      <c r="G287" s="9" t="s">
        <v>230</v>
      </c>
      <c r="H287" s="66"/>
      <c r="I287" s="66"/>
      <c r="J287" s="68">
        <v>2083.3000000000002</v>
      </c>
    </row>
    <row r="288" spans="2:10" ht="47.25" customHeight="1" x14ac:dyDescent="0.3">
      <c r="B288" s="15" t="s">
        <v>489</v>
      </c>
      <c r="C288" s="8" t="s">
        <v>104</v>
      </c>
      <c r="D288" s="9" t="s">
        <v>92</v>
      </c>
      <c r="E288" s="9" t="s">
        <v>87</v>
      </c>
      <c r="F288" s="9" t="s">
        <v>491</v>
      </c>
      <c r="G288" s="9"/>
      <c r="H288" s="66"/>
      <c r="I288" s="111">
        <f>I289</f>
        <v>12.37542</v>
      </c>
      <c r="J288" s="68">
        <f>J289</f>
        <v>1735.8014000000001</v>
      </c>
    </row>
    <row r="289" spans="2:10" ht="44.25" customHeight="1" x14ac:dyDescent="0.3">
      <c r="B289" s="13" t="s">
        <v>212</v>
      </c>
      <c r="C289" s="8" t="s">
        <v>104</v>
      </c>
      <c r="D289" s="9" t="s">
        <v>92</v>
      </c>
      <c r="E289" s="9" t="s">
        <v>87</v>
      </c>
      <c r="F289" s="9" t="s">
        <v>620</v>
      </c>
      <c r="G289" s="9"/>
      <c r="H289" s="66"/>
      <c r="I289" s="111">
        <f>I290</f>
        <v>12.37542</v>
      </c>
      <c r="J289" s="68">
        <f>J290</f>
        <v>1735.8014000000001</v>
      </c>
    </row>
    <row r="290" spans="2:10" ht="34.5" customHeight="1" x14ac:dyDescent="0.3">
      <c r="B290" s="15" t="s">
        <v>231</v>
      </c>
      <c r="C290" s="8" t="s">
        <v>104</v>
      </c>
      <c r="D290" s="9" t="s">
        <v>92</v>
      </c>
      <c r="E290" s="9" t="s">
        <v>87</v>
      </c>
      <c r="F290" s="9" t="s">
        <v>619</v>
      </c>
      <c r="G290" s="9" t="s">
        <v>230</v>
      </c>
      <c r="H290" s="66"/>
      <c r="I290" s="66">
        <v>12.37542</v>
      </c>
      <c r="J290" s="68">
        <f>1723.42598+12.37542</f>
        <v>1735.8014000000001</v>
      </c>
    </row>
    <row r="291" spans="2:10" ht="32.25" customHeight="1" x14ac:dyDescent="0.3">
      <c r="B291" s="4" t="s">
        <v>206</v>
      </c>
      <c r="C291" s="8" t="s">
        <v>104</v>
      </c>
      <c r="D291" s="9" t="s">
        <v>92</v>
      </c>
      <c r="E291" s="9" t="s">
        <v>87</v>
      </c>
      <c r="F291" s="9" t="s">
        <v>506</v>
      </c>
      <c r="G291" s="8"/>
      <c r="H291" s="151" t="e">
        <f>#REF!</f>
        <v>#REF!</v>
      </c>
      <c r="I291" s="151"/>
      <c r="J291" s="68">
        <f>J292</f>
        <v>13126.7</v>
      </c>
    </row>
    <row r="292" spans="2:10" ht="211.5" customHeight="1" x14ac:dyDescent="0.3">
      <c r="B292" s="148" t="s">
        <v>213</v>
      </c>
      <c r="C292" s="8" t="s">
        <v>104</v>
      </c>
      <c r="D292" s="9" t="s">
        <v>92</v>
      </c>
      <c r="E292" s="9" t="s">
        <v>87</v>
      </c>
      <c r="F292" s="55" t="s">
        <v>507</v>
      </c>
      <c r="G292" s="32"/>
      <c r="H292" s="151" t="e">
        <f>H293</f>
        <v>#REF!</v>
      </c>
      <c r="I292" s="151"/>
      <c r="J292" s="68">
        <f>J293</f>
        <v>13126.7</v>
      </c>
    </row>
    <row r="293" spans="2:10" ht="33" customHeight="1" x14ac:dyDescent="0.3">
      <c r="B293" s="10" t="s">
        <v>231</v>
      </c>
      <c r="C293" s="8" t="s">
        <v>104</v>
      </c>
      <c r="D293" s="9" t="s">
        <v>92</v>
      </c>
      <c r="E293" s="9" t="s">
        <v>87</v>
      </c>
      <c r="F293" s="55" t="s">
        <v>507</v>
      </c>
      <c r="G293" s="32" t="s">
        <v>230</v>
      </c>
      <c r="H293" s="151" t="e">
        <f>#REF!</f>
        <v>#REF!</v>
      </c>
      <c r="I293" s="151"/>
      <c r="J293" s="68">
        <v>13126.7</v>
      </c>
    </row>
    <row r="294" spans="2:10" ht="99.75" customHeight="1" x14ac:dyDescent="0.3">
      <c r="B294" s="15" t="s">
        <v>584</v>
      </c>
      <c r="C294" s="8" t="s">
        <v>104</v>
      </c>
      <c r="D294" s="9" t="s">
        <v>92</v>
      </c>
      <c r="E294" s="9" t="s">
        <v>87</v>
      </c>
      <c r="F294" s="9" t="s">
        <v>585</v>
      </c>
      <c r="G294" s="9"/>
      <c r="H294" s="151"/>
      <c r="I294" s="151"/>
      <c r="J294" s="68">
        <f>J295</f>
        <v>55.2</v>
      </c>
    </row>
    <row r="295" spans="2:10" ht="66.75" customHeight="1" x14ac:dyDescent="0.3">
      <c r="B295" s="15" t="s">
        <v>587</v>
      </c>
      <c r="C295" s="8" t="s">
        <v>104</v>
      </c>
      <c r="D295" s="9" t="s">
        <v>92</v>
      </c>
      <c r="E295" s="9" t="s">
        <v>87</v>
      </c>
      <c r="F295" s="9" t="s">
        <v>586</v>
      </c>
      <c r="G295" s="9"/>
      <c r="H295" s="151"/>
      <c r="I295" s="151"/>
      <c r="J295" s="68">
        <f>J296</f>
        <v>55.2</v>
      </c>
    </row>
    <row r="296" spans="2:10" ht="42.75" customHeight="1" x14ac:dyDescent="0.3">
      <c r="B296" s="15" t="s">
        <v>231</v>
      </c>
      <c r="C296" s="8" t="s">
        <v>104</v>
      </c>
      <c r="D296" s="9" t="s">
        <v>92</v>
      </c>
      <c r="E296" s="9" t="s">
        <v>87</v>
      </c>
      <c r="F296" s="9" t="s">
        <v>586</v>
      </c>
      <c r="G296" s="9" t="s">
        <v>230</v>
      </c>
      <c r="H296" s="151"/>
      <c r="I296" s="151"/>
      <c r="J296" s="68">
        <v>55.2</v>
      </c>
    </row>
    <row r="297" spans="2:10" ht="25.5" customHeight="1" x14ac:dyDescent="0.3">
      <c r="B297" s="22" t="s">
        <v>140</v>
      </c>
      <c r="C297" s="8" t="s">
        <v>104</v>
      </c>
      <c r="D297" s="9" t="s">
        <v>92</v>
      </c>
      <c r="E297" s="9" t="s">
        <v>91</v>
      </c>
      <c r="F297" s="9"/>
      <c r="G297" s="9"/>
      <c r="H297" s="66" t="e">
        <f>#REF!+#REF!</f>
        <v>#REF!</v>
      </c>
      <c r="I297" s="111">
        <f t="shared" ref="I297:J300" si="10">I298</f>
        <v>0</v>
      </c>
      <c r="J297" s="68">
        <f t="shared" si="10"/>
        <v>1547.096</v>
      </c>
    </row>
    <row r="298" spans="2:10" ht="58.5" customHeight="1" x14ac:dyDescent="0.3">
      <c r="B298" s="139" t="s">
        <v>341</v>
      </c>
      <c r="C298" s="8" t="s">
        <v>104</v>
      </c>
      <c r="D298" s="9" t="s">
        <v>92</v>
      </c>
      <c r="E298" s="9" t="s">
        <v>91</v>
      </c>
      <c r="F298" s="9" t="s">
        <v>490</v>
      </c>
      <c r="G298" s="9"/>
      <c r="H298" s="66"/>
      <c r="I298" s="111">
        <f>I299+I302</f>
        <v>0</v>
      </c>
      <c r="J298" s="68">
        <f>J299+J302</f>
        <v>1547.096</v>
      </c>
    </row>
    <row r="299" spans="2:10" ht="63" customHeight="1" x14ac:dyDescent="0.3">
      <c r="B299" s="22" t="s">
        <v>229</v>
      </c>
      <c r="C299" s="8" t="s">
        <v>104</v>
      </c>
      <c r="D299" s="9" t="s">
        <v>92</v>
      </c>
      <c r="E299" s="9" t="s">
        <v>91</v>
      </c>
      <c r="F299" s="9" t="s">
        <v>502</v>
      </c>
      <c r="G299" s="9"/>
      <c r="H299" s="66"/>
      <c r="I299" s="111">
        <f>I300</f>
        <v>0</v>
      </c>
      <c r="J299" s="68">
        <f>J300</f>
        <v>699</v>
      </c>
    </row>
    <row r="300" spans="2:10" ht="45.75" customHeight="1" x14ac:dyDescent="0.3">
      <c r="B300" s="22" t="s">
        <v>303</v>
      </c>
      <c r="C300" s="8" t="s">
        <v>104</v>
      </c>
      <c r="D300" s="9" t="s">
        <v>92</v>
      </c>
      <c r="E300" s="9" t="s">
        <v>91</v>
      </c>
      <c r="F300" s="9" t="s">
        <v>503</v>
      </c>
      <c r="G300" s="9"/>
      <c r="H300" s="66"/>
      <c r="I300" s="111">
        <f t="shared" si="10"/>
        <v>0</v>
      </c>
      <c r="J300" s="68">
        <f t="shared" si="10"/>
        <v>699</v>
      </c>
    </row>
    <row r="301" spans="2:10" ht="41.25" customHeight="1" x14ac:dyDescent="0.3">
      <c r="B301" s="15" t="s">
        <v>231</v>
      </c>
      <c r="C301" s="8" t="s">
        <v>104</v>
      </c>
      <c r="D301" s="9" t="s">
        <v>92</v>
      </c>
      <c r="E301" s="9" t="s">
        <v>91</v>
      </c>
      <c r="F301" s="9" t="s">
        <v>503</v>
      </c>
      <c r="G301" s="9" t="s">
        <v>230</v>
      </c>
      <c r="H301" s="66"/>
      <c r="I301" s="66">
        <v>0</v>
      </c>
      <c r="J301" s="68">
        <v>699</v>
      </c>
    </row>
    <row r="302" spans="2:10" ht="41.25" customHeight="1" x14ac:dyDescent="0.3">
      <c r="B302" s="15" t="s">
        <v>489</v>
      </c>
      <c r="C302" s="8" t="s">
        <v>104</v>
      </c>
      <c r="D302" s="9" t="s">
        <v>92</v>
      </c>
      <c r="E302" s="9" t="s">
        <v>91</v>
      </c>
      <c r="F302" s="9" t="s">
        <v>491</v>
      </c>
      <c r="G302" s="9"/>
      <c r="H302" s="66"/>
      <c r="I302" s="111">
        <f>I303</f>
        <v>0</v>
      </c>
      <c r="J302" s="68">
        <f>J303</f>
        <v>848.096</v>
      </c>
    </row>
    <row r="303" spans="2:10" ht="41.25" customHeight="1" x14ac:dyDescent="0.3">
      <c r="B303" s="13" t="s">
        <v>212</v>
      </c>
      <c r="C303" s="8" t="s">
        <v>104</v>
      </c>
      <c r="D303" s="9" t="s">
        <v>92</v>
      </c>
      <c r="E303" s="9" t="s">
        <v>91</v>
      </c>
      <c r="F303" s="9" t="s">
        <v>620</v>
      </c>
      <c r="G303" s="9"/>
      <c r="H303" s="66"/>
      <c r="I303" s="111">
        <f>I304</f>
        <v>0</v>
      </c>
      <c r="J303" s="68">
        <f>J304</f>
        <v>848.096</v>
      </c>
    </row>
    <row r="304" spans="2:10" ht="41.25" customHeight="1" x14ac:dyDescent="0.3">
      <c r="B304" s="15" t="s">
        <v>231</v>
      </c>
      <c r="C304" s="8" t="s">
        <v>104</v>
      </c>
      <c r="D304" s="9" t="s">
        <v>92</v>
      </c>
      <c r="E304" s="9" t="s">
        <v>91</v>
      </c>
      <c r="F304" s="9" t="s">
        <v>619</v>
      </c>
      <c r="G304" s="9" t="s">
        <v>230</v>
      </c>
      <c r="H304" s="66"/>
      <c r="I304" s="111">
        <v>0</v>
      </c>
      <c r="J304" s="68">
        <v>848.096</v>
      </c>
    </row>
    <row r="305" spans="2:10" ht="41.25" customHeight="1" x14ac:dyDescent="0.3">
      <c r="B305" s="15" t="s">
        <v>38</v>
      </c>
      <c r="C305" s="8" t="s">
        <v>104</v>
      </c>
      <c r="D305" s="9" t="s">
        <v>92</v>
      </c>
      <c r="E305" s="9" t="s">
        <v>85</v>
      </c>
      <c r="F305" s="9"/>
      <c r="G305" s="9"/>
      <c r="H305" s="66"/>
      <c r="I305" s="66">
        <f t="shared" ref="I305:J308" si="11">I306</f>
        <v>0</v>
      </c>
      <c r="J305" s="68">
        <f t="shared" si="11"/>
        <v>4587.8999999999996</v>
      </c>
    </row>
    <row r="306" spans="2:10" ht="60" customHeight="1" x14ac:dyDescent="0.3">
      <c r="B306" s="139" t="s">
        <v>341</v>
      </c>
      <c r="C306" s="8" t="s">
        <v>104</v>
      </c>
      <c r="D306" s="9" t="s">
        <v>92</v>
      </c>
      <c r="E306" s="9" t="s">
        <v>85</v>
      </c>
      <c r="F306" s="9" t="s">
        <v>490</v>
      </c>
      <c r="G306" s="9"/>
      <c r="H306" s="66"/>
      <c r="I306" s="66">
        <f t="shared" si="11"/>
        <v>0</v>
      </c>
      <c r="J306" s="68">
        <f t="shared" si="11"/>
        <v>4587.8999999999996</v>
      </c>
    </row>
    <row r="307" spans="2:10" ht="60" customHeight="1" x14ac:dyDescent="0.3">
      <c r="B307" s="22" t="s">
        <v>229</v>
      </c>
      <c r="C307" s="8" t="s">
        <v>104</v>
      </c>
      <c r="D307" s="9" t="s">
        <v>92</v>
      </c>
      <c r="E307" s="9" t="s">
        <v>85</v>
      </c>
      <c r="F307" s="9" t="s">
        <v>502</v>
      </c>
      <c r="G307" s="9"/>
      <c r="H307" s="66"/>
      <c r="I307" s="66">
        <f t="shared" si="11"/>
        <v>0</v>
      </c>
      <c r="J307" s="68">
        <f t="shared" si="11"/>
        <v>4587.8999999999996</v>
      </c>
    </row>
    <row r="308" spans="2:10" ht="40.5" customHeight="1" x14ac:dyDescent="0.3">
      <c r="B308" s="22" t="s">
        <v>303</v>
      </c>
      <c r="C308" s="8" t="s">
        <v>104</v>
      </c>
      <c r="D308" s="9" t="s">
        <v>92</v>
      </c>
      <c r="E308" s="9" t="s">
        <v>85</v>
      </c>
      <c r="F308" s="9" t="s">
        <v>503</v>
      </c>
      <c r="G308" s="9"/>
      <c r="H308" s="66"/>
      <c r="I308" s="66">
        <f t="shared" si="11"/>
        <v>0</v>
      </c>
      <c r="J308" s="68">
        <f t="shared" si="11"/>
        <v>4587.8999999999996</v>
      </c>
    </row>
    <row r="309" spans="2:10" ht="36" customHeight="1" x14ac:dyDescent="0.3">
      <c r="B309" s="15" t="s">
        <v>231</v>
      </c>
      <c r="C309" s="8" t="s">
        <v>104</v>
      </c>
      <c r="D309" s="9" t="s">
        <v>92</v>
      </c>
      <c r="E309" s="9" t="s">
        <v>85</v>
      </c>
      <c r="F309" s="9" t="s">
        <v>503</v>
      </c>
      <c r="G309" s="9" t="s">
        <v>230</v>
      </c>
      <c r="H309" s="66"/>
      <c r="I309" s="66">
        <v>0</v>
      </c>
      <c r="J309" s="68">
        <v>4587.8999999999996</v>
      </c>
    </row>
    <row r="310" spans="2:10" ht="35.25" customHeight="1" x14ac:dyDescent="0.3">
      <c r="B310" s="15" t="s">
        <v>250</v>
      </c>
      <c r="C310" s="8" t="s">
        <v>104</v>
      </c>
      <c r="D310" s="9" t="s">
        <v>92</v>
      </c>
      <c r="E310" s="9" t="s">
        <v>92</v>
      </c>
      <c r="F310" s="9"/>
      <c r="G310" s="9"/>
      <c r="H310" s="66"/>
      <c r="I310" s="66"/>
      <c r="J310" s="68">
        <f>J311</f>
        <v>257.60000000000002</v>
      </c>
    </row>
    <row r="311" spans="2:10" ht="57.75" customHeight="1" x14ac:dyDescent="0.3">
      <c r="B311" s="139" t="s">
        <v>341</v>
      </c>
      <c r="C311" s="8" t="s">
        <v>104</v>
      </c>
      <c r="D311" s="9" t="s">
        <v>92</v>
      </c>
      <c r="E311" s="9" t="s">
        <v>92</v>
      </c>
      <c r="F311" s="9" t="s">
        <v>490</v>
      </c>
      <c r="G311" s="9"/>
      <c r="H311" s="66"/>
      <c r="I311" s="66"/>
      <c r="J311" s="68">
        <f>J312</f>
        <v>257.60000000000002</v>
      </c>
    </row>
    <row r="312" spans="2:10" ht="103.5" customHeight="1" x14ac:dyDescent="0.3">
      <c r="B312" s="139" t="s">
        <v>251</v>
      </c>
      <c r="C312" s="8" t="s">
        <v>104</v>
      </c>
      <c r="D312" s="9" t="s">
        <v>92</v>
      </c>
      <c r="E312" s="9" t="s">
        <v>92</v>
      </c>
      <c r="F312" s="9" t="s">
        <v>508</v>
      </c>
      <c r="G312" s="9"/>
      <c r="H312" s="66"/>
      <c r="I312" s="66"/>
      <c r="J312" s="68">
        <f>J313</f>
        <v>257.60000000000002</v>
      </c>
    </row>
    <row r="313" spans="2:10" ht="117.75" customHeight="1" x14ac:dyDescent="0.3">
      <c r="B313" s="139" t="s">
        <v>347</v>
      </c>
      <c r="C313" s="8" t="s">
        <v>104</v>
      </c>
      <c r="D313" s="9" t="s">
        <v>92</v>
      </c>
      <c r="E313" s="9" t="s">
        <v>92</v>
      </c>
      <c r="F313" s="9" t="s">
        <v>509</v>
      </c>
      <c r="G313" s="9"/>
      <c r="H313" s="66"/>
      <c r="I313" s="66"/>
      <c r="J313" s="68">
        <f>J314</f>
        <v>257.60000000000002</v>
      </c>
    </row>
    <row r="314" spans="2:10" ht="36" customHeight="1" x14ac:dyDescent="0.3">
      <c r="B314" s="15" t="s">
        <v>231</v>
      </c>
      <c r="C314" s="8" t="s">
        <v>104</v>
      </c>
      <c r="D314" s="9" t="s">
        <v>92</v>
      </c>
      <c r="E314" s="9" t="s">
        <v>92</v>
      </c>
      <c r="F314" s="9" t="s">
        <v>509</v>
      </c>
      <c r="G314" s="9" t="s">
        <v>230</v>
      </c>
      <c r="H314" s="66"/>
      <c r="I314" s="66"/>
      <c r="J314" s="68">
        <v>257.60000000000002</v>
      </c>
    </row>
    <row r="315" spans="2:10" ht="30.75" customHeight="1" x14ac:dyDescent="0.3">
      <c r="B315" s="15" t="s">
        <v>110</v>
      </c>
      <c r="C315" s="6" t="s">
        <v>104</v>
      </c>
      <c r="D315" s="7" t="s">
        <v>105</v>
      </c>
      <c r="E315" s="7"/>
      <c r="F315" s="7"/>
      <c r="G315" s="7"/>
      <c r="H315" s="63"/>
      <c r="I315" s="66">
        <f>I316+I321+I326</f>
        <v>72</v>
      </c>
      <c r="J315" s="66">
        <f>J316+J321+J326</f>
        <v>17145</v>
      </c>
    </row>
    <row r="316" spans="2:10" ht="24.75" customHeight="1" x14ac:dyDescent="0.3">
      <c r="B316" s="4" t="s">
        <v>111</v>
      </c>
      <c r="C316" s="8" t="s">
        <v>104</v>
      </c>
      <c r="D316" s="2" t="s">
        <v>105</v>
      </c>
      <c r="E316" s="2" t="s">
        <v>84</v>
      </c>
      <c r="F316" s="2"/>
      <c r="G316" s="2"/>
      <c r="H316" s="63"/>
      <c r="I316" s="63"/>
      <c r="J316" s="68">
        <f>J317</f>
        <v>5625.4</v>
      </c>
    </row>
    <row r="317" spans="2:10" ht="50.25" customHeight="1" x14ac:dyDescent="0.3">
      <c r="B317" s="4" t="s">
        <v>306</v>
      </c>
      <c r="C317" s="8" t="s">
        <v>104</v>
      </c>
      <c r="D317" s="9" t="s">
        <v>105</v>
      </c>
      <c r="E317" s="9" t="s">
        <v>84</v>
      </c>
      <c r="F317" s="2" t="s">
        <v>514</v>
      </c>
      <c r="G317" s="2"/>
      <c r="H317" s="63"/>
      <c r="I317" s="63"/>
      <c r="J317" s="68">
        <f>J318</f>
        <v>5625.4</v>
      </c>
    </row>
    <row r="318" spans="2:10" ht="90.75" customHeight="1" x14ac:dyDescent="0.3">
      <c r="B318" s="59" t="s">
        <v>629</v>
      </c>
      <c r="C318" s="8" t="s">
        <v>104</v>
      </c>
      <c r="D318" s="9" t="s">
        <v>105</v>
      </c>
      <c r="E318" s="9" t="s">
        <v>84</v>
      </c>
      <c r="F318" s="9" t="s">
        <v>544</v>
      </c>
      <c r="G318" s="9"/>
      <c r="H318" s="63"/>
      <c r="I318" s="63"/>
      <c r="J318" s="68">
        <f>J319</f>
        <v>5625.4</v>
      </c>
    </row>
    <row r="319" spans="2:10" ht="83.25" customHeight="1" x14ac:dyDescent="0.3">
      <c r="B319" s="59" t="s">
        <v>638</v>
      </c>
      <c r="C319" s="8" t="s">
        <v>104</v>
      </c>
      <c r="D319" s="9" t="s">
        <v>105</v>
      </c>
      <c r="E319" s="9" t="s">
        <v>84</v>
      </c>
      <c r="F319" s="9" t="s">
        <v>545</v>
      </c>
      <c r="G319" s="9"/>
      <c r="H319" s="63"/>
      <c r="I319" s="63"/>
      <c r="J319" s="68">
        <f>J320</f>
        <v>5625.4</v>
      </c>
    </row>
    <row r="320" spans="2:10" ht="51" customHeight="1" x14ac:dyDescent="0.3">
      <c r="B320" s="59" t="s">
        <v>233</v>
      </c>
      <c r="C320" s="8" t="s">
        <v>104</v>
      </c>
      <c r="D320" s="2" t="s">
        <v>105</v>
      </c>
      <c r="E320" s="2" t="s">
        <v>84</v>
      </c>
      <c r="F320" s="9" t="s">
        <v>545</v>
      </c>
      <c r="G320" s="2" t="s">
        <v>232</v>
      </c>
      <c r="H320" s="63"/>
      <c r="I320" s="63"/>
      <c r="J320" s="68">
        <v>5625.4</v>
      </c>
    </row>
    <row r="321" spans="2:10" ht="29.25" customHeight="1" x14ac:dyDescent="0.3">
      <c r="B321" s="142" t="s">
        <v>112</v>
      </c>
      <c r="C321" s="89" t="s">
        <v>104</v>
      </c>
      <c r="D321" s="99" t="s">
        <v>105</v>
      </c>
      <c r="E321" s="99" t="s">
        <v>89</v>
      </c>
      <c r="F321" s="99"/>
      <c r="G321" s="99"/>
      <c r="H321" s="152"/>
      <c r="I321" s="152"/>
      <c r="J321" s="181">
        <f>J322</f>
        <v>593.79999999999995</v>
      </c>
    </row>
    <row r="322" spans="2:10" ht="58.5" customHeight="1" x14ac:dyDescent="0.3">
      <c r="B322" s="139" t="s">
        <v>341</v>
      </c>
      <c r="C322" s="89" t="s">
        <v>104</v>
      </c>
      <c r="D322" s="99" t="s">
        <v>105</v>
      </c>
      <c r="E322" s="99" t="s">
        <v>89</v>
      </c>
      <c r="F322" s="99" t="s">
        <v>490</v>
      </c>
      <c r="G322" s="99"/>
      <c r="H322" s="152"/>
      <c r="I322" s="152"/>
      <c r="J322" s="181">
        <f>J323</f>
        <v>593.79999999999995</v>
      </c>
    </row>
    <row r="323" spans="2:10" ht="97.5" customHeight="1" x14ac:dyDescent="0.3">
      <c r="B323" s="22" t="s">
        <v>346</v>
      </c>
      <c r="C323" s="89" t="s">
        <v>104</v>
      </c>
      <c r="D323" s="99" t="s">
        <v>105</v>
      </c>
      <c r="E323" s="99" t="s">
        <v>89</v>
      </c>
      <c r="F323" s="99" t="s">
        <v>539</v>
      </c>
      <c r="G323" s="99"/>
      <c r="H323" s="152"/>
      <c r="I323" s="152"/>
      <c r="J323" s="181">
        <f>J324</f>
        <v>593.79999999999995</v>
      </c>
    </row>
    <row r="324" spans="2:10" ht="96" customHeight="1" x14ac:dyDescent="0.3">
      <c r="B324" s="22" t="s">
        <v>307</v>
      </c>
      <c r="C324" s="8" t="s">
        <v>104</v>
      </c>
      <c r="D324" s="55" t="s">
        <v>105</v>
      </c>
      <c r="E324" s="55" t="s">
        <v>89</v>
      </c>
      <c r="F324" s="55" t="s">
        <v>540</v>
      </c>
      <c r="G324" s="55"/>
      <c r="H324" s="68">
        <f>H325</f>
        <v>685</v>
      </c>
      <c r="I324" s="68"/>
      <c r="J324" s="68">
        <f>J325</f>
        <v>593.79999999999995</v>
      </c>
    </row>
    <row r="325" spans="2:10" ht="42" customHeight="1" x14ac:dyDescent="0.3">
      <c r="B325" s="59" t="s">
        <v>233</v>
      </c>
      <c r="C325" s="8" t="s">
        <v>104</v>
      </c>
      <c r="D325" s="55" t="s">
        <v>105</v>
      </c>
      <c r="E325" s="55" t="s">
        <v>89</v>
      </c>
      <c r="F325" s="55" t="s">
        <v>540</v>
      </c>
      <c r="G325" s="55" t="s">
        <v>232</v>
      </c>
      <c r="H325" s="68">
        <v>685</v>
      </c>
      <c r="I325" s="68"/>
      <c r="J325" s="68">
        <v>593.79999999999995</v>
      </c>
    </row>
    <row r="326" spans="2:10" ht="45" customHeight="1" x14ac:dyDescent="0.3">
      <c r="B326" s="22" t="s">
        <v>178</v>
      </c>
      <c r="C326" s="8" t="s">
        <v>104</v>
      </c>
      <c r="D326" s="55" t="s">
        <v>105</v>
      </c>
      <c r="E326" s="55" t="s">
        <v>85</v>
      </c>
      <c r="F326" s="55"/>
      <c r="G326" s="55"/>
      <c r="H326" s="68"/>
      <c r="I326" s="73">
        <f>I330+I336+I327</f>
        <v>72</v>
      </c>
      <c r="J326" s="68">
        <f>J330+J336+J327</f>
        <v>10925.800000000001</v>
      </c>
    </row>
    <row r="327" spans="2:10" ht="81" customHeight="1" x14ac:dyDescent="0.3">
      <c r="B327" s="22" t="s">
        <v>597</v>
      </c>
      <c r="C327" s="8" t="s">
        <v>104</v>
      </c>
      <c r="D327" s="55" t="s">
        <v>105</v>
      </c>
      <c r="E327" s="55" t="s">
        <v>85</v>
      </c>
      <c r="F327" s="2" t="s">
        <v>599</v>
      </c>
      <c r="G327" s="55"/>
      <c r="H327" s="68"/>
      <c r="I327" s="68"/>
      <c r="J327" s="68">
        <f>J328</f>
        <v>211.2</v>
      </c>
    </row>
    <row r="328" spans="2:10" ht="45" customHeight="1" x14ac:dyDescent="0.3">
      <c r="B328" s="22" t="s">
        <v>598</v>
      </c>
      <c r="C328" s="8" t="s">
        <v>104</v>
      </c>
      <c r="D328" s="55" t="s">
        <v>105</v>
      </c>
      <c r="E328" s="55" t="s">
        <v>85</v>
      </c>
      <c r="F328" s="55" t="s">
        <v>600</v>
      </c>
      <c r="G328" s="55"/>
      <c r="H328" s="68"/>
      <c r="I328" s="68"/>
      <c r="J328" s="68">
        <f>J329</f>
        <v>211.2</v>
      </c>
    </row>
    <row r="329" spans="2:10" ht="27" customHeight="1" x14ac:dyDescent="0.3">
      <c r="B329" s="10" t="s">
        <v>236</v>
      </c>
      <c r="C329" s="8" t="s">
        <v>104</v>
      </c>
      <c r="D329" s="55" t="s">
        <v>105</v>
      </c>
      <c r="E329" s="55" t="s">
        <v>85</v>
      </c>
      <c r="F329" s="55" t="s">
        <v>600</v>
      </c>
      <c r="G329" s="55" t="s">
        <v>235</v>
      </c>
      <c r="H329" s="68"/>
      <c r="I329" s="68"/>
      <c r="J329" s="68">
        <v>211.2</v>
      </c>
    </row>
    <row r="330" spans="2:10" ht="45" customHeight="1" x14ac:dyDescent="0.3">
      <c r="B330" s="4" t="s">
        <v>306</v>
      </c>
      <c r="C330" s="8" t="s">
        <v>104</v>
      </c>
      <c r="D330" s="9" t="s">
        <v>105</v>
      </c>
      <c r="E330" s="9" t="s">
        <v>85</v>
      </c>
      <c r="F330" s="2" t="s">
        <v>514</v>
      </c>
      <c r="G330" s="2"/>
      <c r="H330" s="63"/>
      <c r="I330" s="111">
        <f>I331</f>
        <v>-12</v>
      </c>
      <c r="J330" s="68">
        <f>J331</f>
        <v>164</v>
      </c>
    </row>
    <row r="331" spans="2:10" ht="105" customHeight="1" x14ac:dyDescent="0.3">
      <c r="B331" s="4" t="s">
        <v>318</v>
      </c>
      <c r="C331" s="8" t="s">
        <v>104</v>
      </c>
      <c r="D331" s="9" t="s">
        <v>105</v>
      </c>
      <c r="E331" s="9" t="s">
        <v>85</v>
      </c>
      <c r="F331" s="2" t="s">
        <v>541</v>
      </c>
      <c r="G331" s="2"/>
      <c r="H331" s="63"/>
      <c r="I331" s="111">
        <f>I332</f>
        <v>-12</v>
      </c>
      <c r="J331" s="68">
        <f>J332</f>
        <v>164</v>
      </c>
    </row>
    <row r="332" spans="2:10" ht="58.5" customHeight="1" x14ac:dyDescent="0.3">
      <c r="B332" s="4" t="s">
        <v>319</v>
      </c>
      <c r="C332" s="8" t="s">
        <v>104</v>
      </c>
      <c r="D332" s="9" t="s">
        <v>105</v>
      </c>
      <c r="E332" s="9" t="s">
        <v>85</v>
      </c>
      <c r="F332" s="2" t="s">
        <v>621</v>
      </c>
      <c r="G332" s="2"/>
      <c r="H332" s="63"/>
      <c r="I332" s="111">
        <f>I333+I335+I334</f>
        <v>-12</v>
      </c>
      <c r="J332" s="68">
        <f>J333+J335+J334</f>
        <v>164</v>
      </c>
    </row>
    <row r="333" spans="2:10" ht="45" customHeight="1" x14ac:dyDescent="0.3">
      <c r="B333" s="59" t="s">
        <v>233</v>
      </c>
      <c r="C333" s="8" t="s">
        <v>104</v>
      </c>
      <c r="D333" s="9" t="s">
        <v>105</v>
      </c>
      <c r="E333" s="9" t="s">
        <v>85</v>
      </c>
      <c r="F333" s="2" t="s">
        <v>621</v>
      </c>
      <c r="G333" s="2" t="s">
        <v>232</v>
      </c>
      <c r="H333" s="63"/>
      <c r="I333" s="68">
        <v>-12</v>
      </c>
      <c r="J333" s="68">
        <f>176-12-120-12</f>
        <v>32</v>
      </c>
    </row>
    <row r="334" spans="2:10" ht="34.5" customHeight="1" x14ac:dyDescent="0.3">
      <c r="B334" s="172" t="s">
        <v>231</v>
      </c>
      <c r="C334" s="8" t="s">
        <v>104</v>
      </c>
      <c r="D334" s="9" t="s">
        <v>105</v>
      </c>
      <c r="E334" s="9" t="s">
        <v>85</v>
      </c>
      <c r="F334" s="2" t="s">
        <v>621</v>
      </c>
      <c r="G334" s="2" t="s">
        <v>230</v>
      </c>
      <c r="H334" s="63"/>
      <c r="I334" s="68">
        <v>0</v>
      </c>
      <c r="J334" s="68">
        <v>120</v>
      </c>
    </row>
    <row r="335" spans="2:10" ht="100.5" customHeight="1" x14ac:dyDescent="0.3">
      <c r="B335" s="59" t="s">
        <v>46</v>
      </c>
      <c r="C335" s="8" t="s">
        <v>104</v>
      </c>
      <c r="D335" s="9" t="s">
        <v>105</v>
      </c>
      <c r="E335" s="9" t="s">
        <v>85</v>
      </c>
      <c r="F335" s="2" t="s">
        <v>621</v>
      </c>
      <c r="G335" s="2" t="s">
        <v>189</v>
      </c>
      <c r="H335" s="63"/>
      <c r="I335" s="68">
        <v>0</v>
      </c>
      <c r="J335" s="68">
        <v>12</v>
      </c>
    </row>
    <row r="336" spans="2:10" ht="132" customHeight="1" x14ac:dyDescent="0.3">
      <c r="B336" s="136" t="s">
        <v>308</v>
      </c>
      <c r="C336" s="8" t="s">
        <v>104</v>
      </c>
      <c r="D336" s="55" t="s">
        <v>105</v>
      </c>
      <c r="E336" s="55" t="s">
        <v>85</v>
      </c>
      <c r="F336" s="55" t="s">
        <v>542</v>
      </c>
      <c r="G336" s="55"/>
      <c r="H336" s="68"/>
      <c r="I336" s="111">
        <f>I337</f>
        <v>84</v>
      </c>
      <c r="J336" s="68">
        <f>J337</f>
        <v>10550.6</v>
      </c>
    </row>
    <row r="337" spans="1:10" ht="43.5" customHeight="1" x14ac:dyDescent="0.3">
      <c r="B337" s="135" t="s">
        <v>262</v>
      </c>
      <c r="C337" s="8" t="s">
        <v>104</v>
      </c>
      <c r="D337" s="55" t="s">
        <v>105</v>
      </c>
      <c r="E337" s="55" t="s">
        <v>85</v>
      </c>
      <c r="F337" s="55" t="s">
        <v>622</v>
      </c>
      <c r="G337" s="55"/>
      <c r="H337" s="68"/>
      <c r="I337" s="111">
        <f>I338</f>
        <v>84</v>
      </c>
      <c r="J337" s="68">
        <f>J338</f>
        <v>10550.6</v>
      </c>
    </row>
    <row r="338" spans="1:10" ht="79.5" customHeight="1" x14ac:dyDescent="0.3">
      <c r="A338" s="100"/>
      <c r="B338" s="135" t="s">
        <v>339</v>
      </c>
      <c r="C338" s="8" t="s">
        <v>104</v>
      </c>
      <c r="D338" s="2" t="s">
        <v>105</v>
      </c>
      <c r="E338" s="2" t="s">
        <v>85</v>
      </c>
      <c r="F338" s="55" t="s">
        <v>622</v>
      </c>
      <c r="G338" s="8" t="s">
        <v>185</v>
      </c>
      <c r="H338" s="68"/>
      <c r="I338" s="68">
        <v>84</v>
      </c>
      <c r="J338" s="68">
        <f>10466.6+84</f>
        <v>10550.6</v>
      </c>
    </row>
    <row r="339" spans="1:10" ht="44.25" customHeight="1" x14ac:dyDescent="0.3">
      <c r="B339" s="4" t="s">
        <v>166</v>
      </c>
      <c r="C339" s="8" t="s">
        <v>104</v>
      </c>
      <c r="D339" s="31" t="s">
        <v>153</v>
      </c>
      <c r="E339" s="31"/>
      <c r="F339" s="31"/>
      <c r="G339" s="31"/>
      <c r="H339" s="70"/>
      <c r="I339" s="70"/>
      <c r="J339" s="68">
        <f>J340</f>
        <v>57.3</v>
      </c>
    </row>
    <row r="340" spans="1:10" ht="48.75" customHeight="1" x14ac:dyDescent="0.3">
      <c r="B340" s="59" t="s">
        <v>216</v>
      </c>
      <c r="C340" s="8" t="s">
        <v>104</v>
      </c>
      <c r="D340" s="31" t="s">
        <v>153</v>
      </c>
      <c r="E340" s="31" t="s">
        <v>84</v>
      </c>
      <c r="F340" s="31"/>
      <c r="G340" s="31"/>
      <c r="H340" s="70"/>
      <c r="I340" s="70"/>
      <c r="J340" s="68">
        <f>J341</f>
        <v>57.3</v>
      </c>
    </row>
    <row r="341" spans="1:10" ht="69.75" customHeight="1" x14ac:dyDescent="0.3">
      <c r="B341" s="59" t="s">
        <v>360</v>
      </c>
      <c r="C341" s="8" t="s">
        <v>104</v>
      </c>
      <c r="D341" s="31" t="s">
        <v>153</v>
      </c>
      <c r="E341" s="31" t="s">
        <v>84</v>
      </c>
      <c r="F341" s="31" t="s">
        <v>543</v>
      </c>
      <c r="G341" s="31"/>
      <c r="H341" s="70"/>
      <c r="I341" s="70"/>
      <c r="J341" s="68">
        <f>J342</f>
        <v>57.3</v>
      </c>
    </row>
    <row r="342" spans="1:10" ht="48.75" customHeight="1" x14ac:dyDescent="0.3">
      <c r="B342" s="59" t="s">
        <v>202</v>
      </c>
      <c r="C342" s="8" t="s">
        <v>104</v>
      </c>
      <c r="D342" s="32">
        <v>13</v>
      </c>
      <c r="E342" s="31" t="s">
        <v>84</v>
      </c>
      <c r="F342" s="32" t="s">
        <v>623</v>
      </c>
      <c r="G342" s="32"/>
      <c r="H342" s="70"/>
      <c r="I342" s="70"/>
      <c r="J342" s="68">
        <f>J343</f>
        <v>57.3</v>
      </c>
    </row>
    <row r="343" spans="1:10" ht="28.5" customHeight="1" x14ac:dyDescent="0.3">
      <c r="B343" s="59" t="s">
        <v>214</v>
      </c>
      <c r="C343" s="8" t="s">
        <v>104</v>
      </c>
      <c r="D343" s="32">
        <v>13</v>
      </c>
      <c r="E343" s="31" t="s">
        <v>84</v>
      </c>
      <c r="F343" s="32" t="s">
        <v>623</v>
      </c>
      <c r="G343" s="32" t="s">
        <v>215</v>
      </c>
      <c r="H343" s="70"/>
      <c r="I343" s="70"/>
      <c r="J343" s="68">
        <v>57.3</v>
      </c>
    </row>
    <row r="344" spans="1:10" ht="71.25" customHeight="1" x14ac:dyDescent="0.3">
      <c r="B344" s="105" t="s">
        <v>370</v>
      </c>
      <c r="C344" s="8" t="s">
        <v>104</v>
      </c>
      <c r="D344" s="2" t="s">
        <v>134</v>
      </c>
      <c r="E344" s="31"/>
      <c r="F344" s="32"/>
      <c r="G344" s="32"/>
      <c r="H344" s="70"/>
      <c r="I344" s="68">
        <f>I345</f>
        <v>21132</v>
      </c>
      <c r="J344" s="68">
        <f>J345</f>
        <v>77007</v>
      </c>
    </row>
    <row r="345" spans="1:10" ht="41.25" customHeight="1" x14ac:dyDescent="0.3">
      <c r="B345" s="22" t="s">
        <v>632</v>
      </c>
      <c r="C345" s="8" t="s">
        <v>104</v>
      </c>
      <c r="D345" s="2" t="s">
        <v>134</v>
      </c>
      <c r="E345" s="2" t="s">
        <v>89</v>
      </c>
      <c r="F345" s="2"/>
      <c r="G345" s="2"/>
      <c r="H345" s="70"/>
      <c r="I345" s="111">
        <f t="shared" ref="I345:J347" si="12">I346</f>
        <v>21132</v>
      </c>
      <c r="J345" s="68">
        <f t="shared" si="12"/>
        <v>77007</v>
      </c>
    </row>
    <row r="346" spans="1:10" ht="51.75" customHeight="1" x14ac:dyDescent="0.3">
      <c r="B346" s="22" t="s">
        <v>210</v>
      </c>
      <c r="C346" s="8" t="s">
        <v>104</v>
      </c>
      <c r="D346" s="2" t="s">
        <v>134</v>
      </c>
      <c r="E346" s="2" t="s">
        <v>89</v>
      </c>
      <c r="F346" s="2" t="s">
        <v>513</v>
      </c>
      <c r="G346" s="2"/>
      <c r="H346" s="70"/>
      <c r="I346" s="111">
        <f t="shared" si="12"/>
        <v>21132</v>
      </c>
      <c r="J346" s="68">
        <f t="shared" si="12"/>
        <v>77007</v>
      </c>
    </row>
    <row r="347" spans="1:10" ht="80.25" customHeight="1" x14ac:dyDescent="0.3">
      <c r="B347" s="22" t="s">
        <v>636</v>
      </c>
      <c r="C347" s="8" t="s">
        <v>104</v>
      </c>
      <c r="D347" s="2" t="s">
        <v>134</v>
      </c>
      <c r="E347" s="2" t="s">
        <v>89</v>
      </c>
      <c r="F347" s="2" t="s">
        <v>634</v>
      </c>
      <c r="G347" s="2"/>
      <c r="H347" s="70"/>
      <c r="I347" s="111">
        <f t="shared" si="12"/>
        <v>21132</v>
      </c>
      <c r="J347" s="68">
        <f t="shared" si="12"/>
        <v>77007</v>
      </c>
    </row>
    <row r="348" spans="1:10" ht="31.5" customHeight="1" x14ac:dyDescent="0.3">
      <c r="B348" s="10" t="s">
        <v>635</v>
      </c>
      <c r="C348" s="8" t="s">
        <v>104</v>
      </c>
      <c r="D348" s="2" t="s">
        <v>134</v>
      </c>
      <c r="E348" s="2" t="s">
        <v>89</v>
      </c>
      <c r="F348" s="2" t="s">
        <v>634</v>
      </c>
      <c r="G348" s="2" t="s">
        <v>633</v>
      </c>
      <c r="H348" s="70"/>
      <c r="I348" s="68">
        <v>21132</v>
      </c>
      <c r="J348" s="68">
        <f>20000+7000+2000+1300+25425+150+21132</f>
        <v>77007</v>
      </c>
    </row>
    <row r="349" spans="1:10" ht="28.5" customHeight="1" x14ac:dyDescent="0.3">
      <c r="B349" s="59"/>
      <c r="C349" s="8"/>
      <c r="D349" s="32"/>
      <c r="E349" s="31"/>
      <c r="F349" s="32"/>
      <c r="G349" s="32"/>
      <c r="H349" s="70"/>
      <c r="I349" s="70"/>
      <c r="J349" s="68"/>
    </row>
    <row r="350" spans="1:10" ht="84.75" customHeight="1" x14ac:dyDescent="0.2">
      <c r="A350" s="26" t="s">
        <v>121</v>
      </c>
      <c r="B350" s="154" t="s">
        <v>154</v>
      </c>
      <c r="C350" s="18" t="s">
        <v>109</v>
      </c>
      <c r="D350" s="17"/>
      <c r="E350" s="17"/>
      <c r="F350" s="17"/>
      <c r="G350" s="17"/>
      <c r="H350" s="70"/>
      <c r="I350" s="141">
        <f>I351+I361</f>
        <v>0</v>
      </c>
      <c r="J350" s="268">
        <f>J351+J361</f>
        <v>31210.6</v>
      </c>
    </row>
    <row r="351" spans="1:10" ht="29.25" customHeight="1" x14ac:dyDescent="0.3">
      <c r="B351" s="33" t="s">
        <v>101</v>
      </c>
      <c r="C351" s="155" t="s">
        <v>109</v>
      </c>
      <c r="D351" s="156" t="s">
        <v>84</v>
      </c>
      <c r="E351" s="156"/>
      <c r="F351" s="156"/>
      <c r="G351" s="156"/>
      <c r="H351" s="70"/>
      <c r="I351" s="111">
        <f>I352+I358</f>
        <v>0</v>
      </c>
      <c r="J351" s="68">
        <f>J352+J358</f>
        <v>18301.699999999997</v>
      </c>
    </row>
    <row r="352" spans="1:10" ht="85.5" customHeight="1" x14ac:dyDescent="0.3">
      <c r="B352" s="22" t="s">
        <v>156</v>
      </c>
      <c r="C352" s="8" t="s">
        <v>109</v>
      </c>
      <c r="D352" s="58" t="s">
        <v>84</v>
      </c>
      <c r="E352" s="58" t="s">
        <v>85</v>
      </c>
      <c r="F352" s="58"/>
      <c r="G352" s="58"/>
      <c r="H352" s="157"/>
      <c r="I352" s="111">
        <f>I353</f>
        <v>0</v>
      </c>
      <c r="J352" s="68">
        <f>J353</f>
        <v>16146.599999999999</v>
      </c>
    </row>
    <row r="353" spans="1:10" ht="39.75" customHeight="1" x14ac:dyDescent="0.3">
      <c r="B353" s="139" t="s">
        <v>381</v>
      </c>
      <c r="C353" s="8" t="s">
        <v>109</v>
      </c>
      <c r="D353" s="32" t="s">
        <v>84</v>
      </c>
      <c r="E353" s="58" t="s">
        <v>85</v>
      </c>
      <c r="F353" s="32" t="s">
        <v>396</v>
      </c>
      <c r="G353" s="9"/>
      <c r="H353" s="157"/>
      <c r="I353" s="111">
        <f>I354</f>
        <v>0</v>
      </c>
      <c r="J353" s="68">
        <f>J354</f>
        <v>16146.599999999999</v>
      </c>
    </row>
    <row r="354" spans="1:10" ht="61.5" customHeight="1" x14ac:dyDescent="0.3">
      <c r="B354" s="139" t="s">
        <v>382</v>
      </c>
      <c r="C354" s="8" t="s">
        <v>109</v>
      </c>
      <c r="D354" s="32" t="s">
        <v>84</v>
      </c>
      <c r="E354" s="58" t="s">
        <v>85</v>
      </c>
      <c r="F354" s="32" t="s">
        <v>397</v>
      </c>
      <c r="G354" s="9"/>
      <c r="H354" s="157"/>
      <c r="I354" s="111">
        <f>I355+I356+I357</f>
        <v>0</v>
      </c>
      <c r="J354" s="68">
        <f>J355+J356+J357</f>
        <v>16146.599999999999</v>
      </c>
    </row>
    <row r="355" spans="1:10" ht="48" customHeight="1" x14ac:dyDescent="0.3">
      <c r="B355" s="59" t="s">
        <v>221</v>
      </c>
      <c r="C355" s="8" t="s">
        <v>109</v>
      </c>
      <c r="D355" s="32" t="s">
        <v>84</v>
      </c>
      <c r="E355" s="58" t="s">
        <v>85</v>
      </c>
      <c r="F355" s="32" t="s">
        <v>510</v>
      </c>
      <c r="G355" s="9" t="s">
        <v>180</v>
      </c>
      <c r="H355" s="157"/>
      <c r="I355" s="157"/>
      <c r="J355" s="68">
        <v>15382.4</v>
      </c>
    </row>
    <row r="356" spans="1:10" ht="59.25" customHeight="1" x14ac:dyDescent="0.3">
      <c r="B356" s="10" t="s">
        <v>222</v>
      </c>
      <c r="C356" s="8" t="s">
        <v>109</v>
      </c>
      <c r="D356" s="32" t="s">
        <v>84</v>
      </c>
      <c r="E356" s="58" t="s">
        <v>85</v>
      </c>
      <c r="F356" s="32" t="s">
        <v>510</v>
      </c>
      <c r="G356" s="9" t="s">
        <v>181</v>
      </c>
      <c r="H356" s="70"/>
      <c r="I356" s="70"/>
      <c r="J356" s="68">
        <v>743.4</v>
      </c>
    </row>
    <row r="357" spans="1:10" ht="33" customHeight="1" x14ac:dyDescent="0.3">
      <c r="B357" s="113" t="s">
        <v>338</v>
      </c>
      <c r="C357" s="8" t="s">
        <v>109</v>
      </c>
      <c r="D357" s="32" t="s">
        <v>84</v>
      </c>
      <c r="E357" s="58" t="s">
        <v>85</v>
      </c>
      <c r="F357" s="32" t="s">
        <v>510</v>
      </c>
      <c r="G357" s="9" t="s">
        <v>182</v>
      </c>
      <c r="H357" s="70"/>
      <c r="I357" s="70"/>
      <c r="J357" s="68">
        <v>20.8</v>
      </c>
    </row>
    <row r="358" spans="1:10" ht="81" customHeight="1" x14ac:dyDescent="0.3">
      <c r="B358" s="10" t="s">
        <v>269</v>
      </c>
      <c r="C358" s="8" t="s">
        <v>109</v>
      </c>
      <c r="D358" s="2" t="s">
        <v>84</v>
      </c>
      <c r="E358" s="2" t="s">
        <v>153</v>
      </c>
      <c r="F358" s="99" t="s">
        <v>402</v>
      </c>
      <c r="G358" s="146"/>
      <c r="H358" s="70"/>
      <c r="I358" s="111">
        <f>I359</f>
        <v>0</v>
      </c>
      <c r="J358" s="68">
        <f>J359</f>
        <v>2155.1</v>
      </c>
    </row>
    <row r="359" spans="1:10" ht="95.25" customHeight="1" x14ac:dyDescent="0.3">
      <c r="B359" s="135" t="s">
        <v>425</v>
      </c>
      <c r="C359" s="8" t="s">
        <v>109</v>
      </c>
      <c r="D359" s="2" t="s">
        <v>84</v>
      </c>
      <c r="E359" s="8" t="s">
        <v>153</v>
      </c>
      <c r="F359" s="2" t="s">
        <v>424</v>
      </c>
      <c r="G359" s="2"/>
      <c r="H359" s="70"/>
      <c r="I359" s="111">
        <f>I360</f>
        <v>0</v>
      </c>
      <c r="J359" s="68">
        <f>J360</f>
        <v>2155.1</v>
      </c>
    </row>
    <row r="360" spans="1:10" ht="61.5" customHeight="1" x14ac:dyDescent="0.3">
      <c r="B360" s="10" t="s">
        <v>222</v>
      </c>
      <c r="C360" s="8" t="s">
        <v>109</v>
      </c>
      <c r="D360" s="2" t="s">
        <v>84</v>
      </c>
      <c r="E360" s="2" t="s">
        <v>153</v>
      </c>
      <c r="F360" s="2" t="s">
        <v>424</v>
      </c>
      <c r="G360" s="2" t="s">
        <v>181</v>
      </c>
      <c r="H360" s="70"/>
      <c r="I360" s="68">
        <v>0</v>
      </c>
      <c r="J360" s="68">
        <v>2155.1</v>
      </c>
    </row>
    <row r="361" spans="1:10" ht="72" customHeight="1" x14ac:dyDescent="0.3">
      <c r="B361" s="105" t="s">
        <v>370</v>
      </c>
      <c r="C361" s="8" t="s">
        <v>109</v>
      </c>
      <c r="D361" s="2" t="s">
        <v>134</v>
      </c>
      <c r="E361" s="2"/>
      <c r="F361" s="2"/>
      <c r="G361" s="2"/>
      <c r="H361" s="70"/>
      <c r="I361" s="111">
        <f>I362</f>
        <v>0</v>
      </c>
      <c r="J361" s="68">
        <f>J362</f>
        <v>12908.9</v>
      </c>
    </row>
    <row r="362" spans="1:10" ht="70.5" customHeight="1" x14ac:dyDescent="0.3">
      <c r="B362" s="105" t="s">
        <v>157</v>
      </c>
      <c r="C362" s="8" t="s">
        <v>109</v>
      </c>
      <c r="D362" s="2" t="s">
        <v>134</v>
      </c>
      <c r="E362" s="2" t="s">
        <v>84</v>
      </c>
      <c r="F362" s="2"/>
      <c r="G362" s="2"/>
      <c r="H362" s="70"/>
      <c r="I362" s="70"/>
      <c r="J362" s="68">
        <f>J364</f>
        <v>12908.9</v>
      </c>
    </row>
    <row r="363" spans="1:10" ht="60.75" customHeight="1" x14ac:dyDescent="0.3">
      <c r="B363" s="139" t="s">
        <v>361</v>
      </c>
      <c r="C363" s="8" t="s">
        <v>109</v>
      </c>
      <c r="D363" s="2" t="s">
        <v>134</v>
      </c>
      <c r="E363" s="2" t="s">
        <v>84</v>
      </c>
      <c r="F363" s="2" t="s">
        <v>512</v>
      </c>
      <c r="G363" s="2"/>
      <c r="H363" s="70"/>
      <c r="I363" s="70"/>
      <c r="J363" s="68">
        <f>J364</f>
        <v>12908.9</v>
      </c>
    </row>
    <row r="364" spans="1:10" ht="50.25" customHeight="1" x14ac:dyDescent="0.3">
      <c r="B364" s="22" t="s">
        <v>210</v>
      </c>
      <c r="C364" s="8" t="s">
        <v>109</v>
      </c>
      <c r="D364" s="2" t="s">
        <v>134</v>
      </c>
      <c r="E364" s="2" t="s">
        <v>84</v>
      </c>
      <c r="F364" s="2" t="s">
        <v>513</v>
      </c>
      <c r="G364" s="2"/>
      <c r="H364" s="70"/>
      <c r="I364" s="70"/>
      <c r="J364" s="68">
        <f>J365</f>
        <v>12908.9</v>
      </c>
    </row>
    <row r="365" spans="1:10" ht="51.75" customHeight="1" x14ac:dyDescent="0.3">
      <c r="B365" s="22" t="s">
        <v>203</v>
      </c>
      <c r="C365" s="8" t="s">
        <v>109</v>
      </c>
      <c r="D365" s="2" t="s">
        <v>134</v>
      </c>
      <c r="E365" s="2" t="s">
        <v>84</v>
      </c>
      <c r="F365" s="2" t="s">
        <v>511</v>
      </c>
      <c r="G365" s="2"/>
      <c r="H365" s="70"/>
      <c r="I365" s="68"/>
      <c r="J365" s="68">
        <f>J366</f>
        <v>12908.9</v>
      </c>
    </row>
    <row r="366" spans="1:10" ht="41.25" customHeight="1" x14ac:dyDescent="0.3">
      <c r="B366" s="10" t="s">
        <v>241</v>
      </c>
      <c r="C366" s="8" t="s">
        <v>109</v>
      </c>
      <c r="D366" s="2" t="s">
        <v>134</v>
      </c>
      <c r="E366" s="2" t="s">
        <v>84</v>
      </c>
      <c r="F366" s="2" t="s">
        <v>511</v>
      </c>
      <c r="G366" s="2" t="s">
        <v>240</v>
      </c>
      <c r="H366" s="70"/>
      <c r="I366" s="68"/>
      <c r="J366" s="68">
        <v>12908.9</v>
      </c>
    </row>
    <row r="367" spans="1:10" ht="93.75" customHeight="1" x14ac:dyDescent="0.2">
      <c r="A367" s="26" t="s">
        <v>122</v>
      </c>
      <c r="B367" s="147" t="s">
        <v>254</v>
      </c>
      <c r="C367" s="158" t="s">
        <v>255</v>
      </c>
      <c r="D367" s="7"/>
      <c r="E367" s="7"/>
      <c r="F367" s="7"/>
      <c r="G367" s="7"/>
      <c r="H367" s="166"/>
      <c r="I367" s="141">
        <f t="shared" ref="I367:J371" si="13">I368</f>
        <v>5.4119999999999999</v>
      </c>
      <c r="J367" s="268">
        <f t="shared" si="13"/>
        <v>2156.212</v>
      </c>
    </row>
    <row r="368" spans="1:10" ht="33.75" customHeight="1" x14ac:dyDescent="0.3">
      <c r="B368" s="33" t="s">
        <v>101</v>
      </c>
      <c r="C368" s="155" t="s">
        <v>255</v>
      </c>
      <c r="D368" s="156" t="s">
        <v>84</v>
      </c>
      <c r="E368" s="156"/>
      <c r="F368" s="156"/>
      <c r="G368" s="156"/>
      <c r="H368" s="70"/>
      <c r="I368" s="111">
        <f t="shared" si="13"/>
        <v>5.4119999999999999</v>
      </c>
      <c r="J368" s="68">
        <f t="shared" si="13"/>
        <v>2156.212</v>
      </c>
    </row>
    <row r="369" spans="1:10" ht="78" customHeight="1" x14ac:dyDescent="0.3">
      <c r="B369" s="22" t="s">
        <v>156</v>
      </c>
      <c r="C369" s="8" t="s">
        <v>255</v>
      </c>
      <c r="D369" s="58" t="s">
        <v>84</v>
      </c>
      <c r="E369" s="58" t="s">
        <v>85</v>
      </c>
      <c r="F369" s="58"/>
      <c r="G369" s="58"/>
      <c r="H369" s="70"/>
      <c r="I369" s="111">
        <f t="shared" si="13"/>
        <v>5.4119999999999999</v>
      </c>
      <c r="J369" s="68">
        <f t="shared" si="13"/>
        <v>2156.212</v>
      </c>
    </row>
    <row r="370" spans="1:10" ht="45" customHeight="1" x14ac:dyDescent="0.3">
      <c r="B370" s="139" t="s">
        <v>256</v>
      </c>
      <c r="C370" s="8" t="s">
        <v>255</v>
      </c>
      <c r="D370" s="32" t="s">
        <v>84</v>
      </c>
      <c r="E370" s="58" t="s">
        <v>85</v>
      </c>
      <c r="F370" s="32" t="s">
        <v>641</v>
      </c>
      <c r="G370" s="9"/>
      <c r="H370" s="70"/>
      <c r="I370" s="111">
        <f t="shared" si="13"/>
        <v>5.4119999999999999</v>
      </c>
      <c r="J370" s="68">
        <f t="shared" si="13"/>
        <v>2156.212</v>
      </c>
    </row>
    <row r="371" spans="1:10" ht="43.5" customHeight="1" x14ac:dyDescent="0.3">
      <c r="B371" s="139" t="s">
        <v>257</v>
      </c>
      <c r="C371" s="8" t="s">
        <v>255</v>
      </c>
      <c r="D371" s="32" t="s">
        <v>84</v>
      </c>
      <c r="E371" s="58" t="s">
        <v>85</v>
      </c>
      <c r="F371" s="32" t="s">
        <v>640</v>
      </c>
      <c r="G371" s="9"/>
      <c r="H371" s="70"/>
      <c r="I371" s="111">
        <f t="shared" si="13"/>
        <v>5.4119999999999999</v>
      </c>
      <c r="J371" s="68">
        <f t="shared" si="13"/>
        <v>2156.212</v>
      </c>
    </row>
    <row r="372" spans="1:10" ht="41.25" customHeight="1" x14ac:dyDescent="0.3">
      <c r="B372" s="22" t="s">
        <v>195</v>
      </c>
      <c r="C372" s="8" t="s">
        <v>255</v>
      </c>
      <c r="D372" s="32" t="s">
        <v>84</v>
      </c>
      <c r="E372" s="58" t="s">
        <v>85</v>
      </c>
      <c r="F372" s="32" t="s">
        <v>639</v>
      </c>
      <c r="G372" s="9"/>
      <c r="H372" s="70"/>
      <c r="I372" s="111">
        <f>I373+I374+I375</f>
        <v>5.4119999999999999</v>
      </c>
      <c r="J372" s="68">
        <f>J373+J374+J375</f>
        <v>2156.212</v>
      </c>
    </row>
    <row r="373" spans="1:10" ht="41.25" customHeight="1" x14ac:dyDescent="0.3">
      <c r="B373" s="59" t="s">
        <v>221</v>
      </c>
      <c r="C373" s="8" t="s">
        <v>255</v>
      </c>
      <c r="D373" s="32" t="s">
        <v>84</v>
      </c>
      <c r="E373" s="58" t="s">
        <v>85</v>
      </c>
      <c r="F373" s="32" t="s">
        <v>639</v>
      </c>
      <c r="G373" s="9" t="s">
        <v>180</v>
      </c>
      <c r="H373" s="70"/>
      <c r="I373" s="68"/>
      <c r="J373" s="68">
        <v>2110.9088000000002</v>
      </c>
    </row>
    <row r="374" spans="1:10" ht="63.75" customHeight="1" x14ac:dyDescent="0.3">
      <c r="B374" s="10" t="s">
        <v>222</v>
      </c>
      <c r="C374" s="8" t="s">
        <v>255</v>
      </c>
      <c r="D374" s="32" t="s">
        <v>84</v>
      </c>
      <c r="E374" s="58" t="s">
        <v>85</v>
      </c>
      <c r="F374" s="32" t="s">
        <v>639</v>
      </c>
      <c r="G374" s="9" t="s">
        <v>181</v>
      </c>
      <c r="H374" s="70"/>
      <c r="I374" s="68">
        <v>5.4119999999999999</v>
      </c>
      <c r="J374" s="68">
        <f>39.1912+5.412</f>
        <v>44.603200000000001</v>
      </c>
    </row>
    <row r="375" spans="1:10" ht="41.25" customHeight="1" x14ac:dyDescent="0.3">
      <c r="B375" s="113" t="s">
        <v>338</v>
      </c>
      <c r="C375" s="8" t="s">
        <v>255</v>
      </c>
      <c r="D375" s="32" t="s">
        <v>84</v>
      </c>
      <c r="E375" s="58" t="s">
        <v>85</v>
      </c>
      <c r="F375" s="32" t="s">
        <v>639</v>
      </c>
      <c r="G375" s="9" t="s">
        <v>182</v>
      </c>
      <c r="H375" s="70"/>
      <c r="I375" s="68"/>
      <c r="J375" s="68">
        <v>0.7</v>
      </c>
    </row>
    <row r="376" spans="1:10" ht="78.75" customHeight="1" x14ac:dyDescent="0.3">
      <c r="A376" s="26" t="s">
        <v>123</v>
      </c>
      <c r="B376" s="147" t="s">
        <v>171</v>
      </c>
      <c r="C376" s="18" t="s">
        <v>172</v>
      </c>
      <c r="D376" s="19"/>
      <c r="E376" s="19"/>
      <c r="F376" s="19"/>
      <c r="G376" s="19"/>
      <c r="H376" s="70"/>
      <c r="I376" s="141">
        <f t="shared" ref="I376:J378" si="14">I377</f>
        <v>-5.4119999999999999</v>
      </c>
      <c r="J376" s="268">
        <f t="shared" si="14"/>
        <v>6390.1080000000002</v>
      </c>
    </row>
    <row r="377" spans="1:10" ht="27" customHeight="1" x14ac:dyDescent="0.3">
      <c r="A377" s="102"/>
      <c r="B377" s="33" t="s">
        <v>101</v>
      </c>
      <c r="C377" s="8" t="s">
        <v>172</v>
      </c>
      <c r="D377" s="2" t="s">
        <v>84</v>
      </c>
      <c r="E377" s="2"/>
      <c r="F377" s="2"/>
      <c r="G377" s="2"/>
      <c r="H377" s="70"/>
      <c r="I377" s="111">
        <f t="shared" si="14"/>
        <v>-5.4119999999999999</v>
      </c>
      <c r="J377" s="68">
        <f t="shared" si="14"/>
        <v>6390.1080000000002</v>
      </c>
    </row>
    <row r="378" spans="1:10" ht="81" customHeight="1" x14ac:dyDescent="0.3">
      <c r="A378" s="102"/>
      <c r="B378" s="105" t="s">
        <v>156</v>
      </c>
      <c r="C378" s="8" t="s">
        <v>172</v>
      </c>
      <c r="D378" s="58" t="s">
        <v>84</v>
      </c>
      <c r="E378" s="58" t="s">
        <v>85</v>
      </c>
      <c r="F378" s="58"/>
      <c r="G378" s="58"/>
      <c r="H378" s="70"/>
      <c r="I378" s="111">
        <f t="shared" si="14"/>
        <v>-5.4119999999999999</v>
      </c>
      <c r="J378" s="68">
        <f t="shared" si="14"/>
        <v>6390.1080000000002</v>
      </c>
    </row>
    <row r="379" spans="1:10" ht="62.25" customHeight="1" x14ac:dyDescent="0.3">
      <c r="A379" s="102"/>
      <c r="B379" s="159" t="s">
        <v>226</v>
      </c>
      <c r="C379" s="8" t="s">
        <v>172</v>
      </c>
      <c r="D379" s="32" t="s">
        <v>84</v>
      </c>
      <c r="E379" s="58" t="s">
        <v>85</v>
      </c>
      <c r="F379" s="32" t="s">
        <v>67</v>
      </c>
      <c r="G379" s="9"/>
      <c r="H379" s="70"/>
      <c r="I379" s="111">
        <f>I380+I383</f>
        <v>-5.4119999999999999</v>
      </c>
      <c r="J379" s="68">
        <f>J380+J383</f>
        <v>6390.1080000000002</v>
      </c>
    </row>
    <row r="380" spans="1:10" ht="66" customHeight="1" x14ac:dyDescent="0.3">
      <c r="A380" s="102"/>
      <c r="B380" s="105" t="s">
        <v>204</v>
      </c>
      <c r="C380" s="8" t="s">
        <v>172</v>
      </c>
      <c r="D380" s="32" t="s">
        <v>84</v>
      </c>
      <c r="E380" s="58" t="s">
        <v>85</v>
      </c>
      <c r="F380" s="32" t="s">
        <v>68</v>
      </c>
      <c r="G380" s="9"/>
      <c r="H380" s="70"/>
      <c r="I380" s="70"/>
      <c r="J380" s="68">
        <f>J381</f>
        <v>2379.92</v>
      </c>
    </row>
    <row r="381" spans="1:10" ht="39.75" customHeight="1" x14ac:dyDescent="0.3">
      <c r="A381" s="102"/>
      <c r="B381" s="148" t="s">
        <v>195</v>
      </c>
      <c r="C381" s="8" t="s">
        <v>172</v>
      </c>
      <c r="D381" s="32" t="s">
        <v>84</v>
      </c>
      <c r="E381" s="58" t="s">
        <v>85</v>
      </c>
      <c r="F381" s="32" t="s">
        <v>69</v>
      </c>
      <c r="G381" s="9"/>
      <c r="H381" s="70"/>
      <c r="I381" s="70"/>
      <c r="J381" s="68">
        <f>J382</f>
        <v>2379.92</v>
      </c>
    </row>
    <row r="382" spans="1:10" ht="46.5" customHeight="1" x14ac:dyDescent="0.3">
      <c r="A382" s="102"/>
      <c r="B382" s="59" t="s">
        <v>221</v>
      </c>
      <c r="C382" s="8" t="s">
        <v>172</v>
      </c>
      <c r="D382" s="32" t="s">
        <v>84</v>
      </c>
      <c r="E382" s="58" t="s">
        <v>85</v>
      </c>
      <c r="F382" s="32" t="s">
        <v>69</v>
      </c>
      <c r="G382" s="9" t="s">
        <v>180</v>
      </c>
      <c r="H382" s="70"/>
      <c r="I382" s="70"/>
      <c r="J382" s="68">
        <v>2379.92</v>
      </c>
    </row>
    <row r="383" spans="1:10" ht="58.5" customHeight="1" x14ac:dyDescent="0.3">
      <c r="A383" s="102"/>
      <c r="B383" s="10" t="s">
        <v>205</v>
      </c>
      <c r="C383" s="8" t="s">
        <v>172</v>
      </c>
      <c r="D383" s="32" t="s">
        <v>84</v>
      </c>
      <c r="E383" s="58" t="s">
        <v>85</v>
      </c>
      <c r="F383" s="32" t="s">
        <v>70</v>
      </c>
      <c r="G383" s="2"/>
      <c r="H383" s="70"/>
      <c r="I383" s="111">
        <f>I384</f>
        <v>-5.4119999999999999</v>
      </c>
      <c r="J383" s="68">
        <f>J384</f>
        <v>4010.1880000000001</v>
      </c>
    </row>
    <row r="384" spans="1:10" ht="40.5" customHeight="1" x14ac:dyDescent="0.3">
      <c r="A384" s="102"/>
      <c r="B384" s="10" t="s">
        <v>195</v>
      </c>
      <c r="C384" s="8" t="s">
        <v>172</v>
      </c>
      <c r="D384" s="32" t="s">
        <v>84</v>
      </c>
      <c r="E384" s="58" t="s">
        <v>85</v>
      </c>
      <c r="F384" s="32" t="s">
        <v>71</v>
      </c>
      <c r="G384" s="2"/>
      <c r="H384" s="70"/>
      <c r="I384" s="111">
        <f>I385+I386+I387</f>
        <v>-5.4119999999999999</v>
      </c>
      <c r="J384" s="68">
        <f>J385+J386+J387</f>
        <v>4010.1880000000001</v>
      </c>
    </row>
    <row r="385" spans="1:10" ht="55.5" customHeight="1" x14ac:dyDescent="0.3">
      <c r="A385" s="102"/>
      <c r="B385" s="59" t="s">
        <v>221</v>
      </c>
      <c r="C385" s="8" t="s">
        <v>172</v>
      </c>
      <c r="D385" s="32" t="s">
        <v>84</v>
      </c>
      <c r="E385" s="58" t="s">
        <v>85</v>
      </c>
      <c r="F385" s="32" t="s">
        <v>71</v>
      </c>
      <c r="G385" s="2" t="s">
        <v>180</v>
      </c>
      <c r="H385" s="70"/>
      <c r="I385" s="68">
        <v>0</v>
      </c>
      <c r="J385" s="68">
        <v>3067.92</v>
      </c>
    </row>
    <row r="386" spans="1:10" ht="65.25" customHeight="1" x14ac:dyDescent="0.3">
      <c r="A386" s="102"/>
      <c r="B386" s="10" t="s">
        <v>222</v>
      </c>
      <c r="C386" s="8" t="s">
        <v>172</v>
      </c>
      <c r="D386" s="32" t="s">
        <v>84</v>
      </c>
      <c r="E386" s="58" t="s">
        <v>85</v>
      </c>
      <c r="F386" s="32" t="s">
        <v>71</v>
      </c>
      <c r="G386" s="2" t="s">
        <v>181</v>
      </c>
      <c r="H386" s="70"/>
      <c r="I386" s="68">
        <v>-5.4119999999999999</v>
      </c>
      <c r="J386" s="68">
        <f>922.78-5.412</f>
        <v>917.36799999999994</v>
      </c>
    </row>
    <row r="387" spans="1:10" ht="42" customHeight="1" x14ac:dyDescent="0.3">
      <c r="A387" s="102"/>
      <c r="B387" s="113" t="s">
        <v>338</v>
      </c>
      <c r="C387" s="8" t="s">
        <v>172</v>
      </c>
      <c r="D387" s="32" t="s">
        <v>84</v>
      </c>
      <c r="E387" s="58" t="s">
        <v>85</v>
      </c>
      <c r="F387" s="32" t="s">
        <v>71</v>
      </c>
      <c r="G387" s="2" t="s">
        <v>182</v>
      </c>
      <c r="H387" s="70"/>
      <c r="I387" s="68"/>
      <c r="J387" s="68">
        <v>24.9</v>
      </c>
    </row>
    <row r="388" spans="1:10" ht="114" customHeight="1" x14ac:dyDescent="0.3">
      <c r="A388" s="26" t="s">
        <v>124</v>
      </c>
      <c r="B388" s="3" t="s">
        <v>252</v>
      </c>
      <c r="C388" s="18" t="s">
        <v>253</v>
      </c>
      <c r="D388" s="32"/>
      <c r="E388" s="58"/>
      <c r="F388" s="32"/>
      <c r="G388" s="2"/>
      <c r="H388" s="166"/>
      <c r="I388" s="62">
        <f>I389+I405+I417</f>
        <v>73.900000000000006</v>
      </c>
      <c r="J388" s="62">
        <f>J389+J405+J417</f>
        <v>116023.8</v>
      </c>
    </row>
    <row r="389" spans="1:10" ht="39.75" customHeight="1" x14ac:dyDescent="0.3">
      <c r="A389" s="145"/>
      <c r="B389" s="160" t="s">
        <v>96</v>
      </c>
      <c r="C389" s="155" t="s">
        <v>253</v>
      </c>
      <c r="D389" s="156" t="s">
        <v>86</v>
      </c>
      <c r="E389" s="156"/>
      <c r="F389" s="156"/>
      <c r="G389" s="2"/>
      <c r="H389" s="70"/>
      <c r="I389" s="111">
        <f>I390</f>
        <v>61.9</v>
      </c>
      <c r="J389" s="68">
        <f>J390</f>
        <v>10854.1</v>
      </c>
    </row>
    <row r="390" spans="1:10" ht="39.75" customHeight="1" x14ac:dyDescent="0.3">
      <c r="A390" s="145"/>
      <c r="B390" s="22" t="s">
        <v>130</v>
      </c>
      <c r="C390" s="8" t="s">
        <v>253</v>
      </c>
      <c r="D390" s="58" t="s">
        <v>86</v>
      </c>
      <c r="E390" s="58" t="s">
        <v>86</v>
      </c>
      <c r="F390" s="58"/>
      <c r="G390" s="2"/>
      <c r="H390" s="70"/>
      <c r="I390" s="111">
        <f>I394+I391</f>
        <v>61.9</v>
      </c>
      <c r="J390" s="111">
        <f>J394+J391</f>
        <v>10854.1</v>
      </c>
    </row>
    <row r="391" spans="1:10" ht="79.150000000000006" customHeight="1" x14ac:dyDescent="0.3">
      <c r="A391" s="145"/>
      <c r="B391" s="10" t="s">
        <v>384</v>
      </c>
      <c r="C391" s="8" t="s">
        <v>253</v>
      </c>
      <c r="D391" s="35" t="s">
        <v>86</v>
      </c>
      <c r="E391" s="35" t="s">
        <v>86</v>
      </c>
      <c r="F391" s="35" t="s">
        <v>398</v>
      </c>
      <c r="G391" s="2"/>
      <c r="H391" s="70"/>
      <c r="I391" s="111">
        <f>I392</f>
        <v>40</v>
      </c>
      <c r="J391" s="111">
        <f>J392</f>
        <v>40</v>
      </c>
    </row>
    <row r="392" spans="1:10" ht="39.75" customHeight="1" x14ac:dyDescent="0.3">
      <c r="A392" s="145"/>
      <c r="B392" s="10" t="s">
        <v>413</v>
      </c>
      <c r="C392" s="8" t="s">
        <v>253</v>
      </c>
      <c r="D392" s="35" t="s">
        <v>86</v>
      </c>
      <c r="E392" s="35" t="s">
        <v>86</v>
      </c>
      <c r="F392" s="35" t="s">
        <v>415</v>
      </c>
      <c r="G392" s="32"/>
      <c r="H392" s="70"/>
      <c r="I392" s="111">
        <f>I393</f>
        <v>40</v>
      </c>
      <c r="J392" s="111">
        <f>J393</f>
        <v>40</v>
      </c>
    </row>
    <row r="393" spans="1:10" ht="54.6" customHeight="1" x14ac:dyDescent="0.3">
      <c r="A393" s="145"/>
      <c r="B393" s="10" t="s">
        <v>222</v>
      </c>
      <c r="C393" s="8" t="s">
        <v>253</v>
      </c>
      <c r="D393" s="35" t="s">
        <v>86</v>
      </c>
      <c r="E393" s="35" t="s">
        <v>86</v>
      </c>
      <c r="F393" s="35" t="s">
        <v>415</v>
      </c>
      <c r="G393" s="32" t="s">
        <v>181</v>
      </c>
      <c r="H393" s="70"/>
      <c r="I393" s="111">
        <v>40</v>
      </c>
      <c r="J393" s="68">
        <v>40</v>
      </c>
    </row>
    <row r="394" spans="1:10" ht="65.25" customHeight="1" x14ac:dyDescent="0.3">
      <c r="A394" s="145"/>
      <c r="B394" s="139" t="s">
        <v>581</v>
      </c>
      <c r="C394" s="8" t="s">
        <v>253</v>
      </c>
      <c r="D394" s="32" t="s">
        <v>86</v>
      </c>
      <c r="E394" s="58" t="s">
        <v>86</v>
      </c>
      <c r="F394" s="32" t="s">
        <v>500</v>
      </c>
      <c r="G394" s="2"/>
      <c r="H394" s="70"/>
      <c r="I394" s="111">
        <f>I395</f>
        <v>21.9</v>
      </c>
      <c r="J394" s="68">
        <f>J395</f>
        <v>10814.1</v>
      </c>
    </row>
    <row r="395" spans="1:10" ht="66" customHeight="1" x14ac:dyDescent="0.3">
      <c r="A395" s="145"/>
      <c r="B395" s="139" t="s">
        <v>582</v>
      </c>
      <c r="C395" s="8" t="s">
        <v>253</v>
      </c>
      <c r="D395" s="32" t="s">
        <v>86</v>
      </c>
      <c r="E395" s="58" t="s">
        <v>86</v>
      </c>
      <c r="F395" s="32" t="s">
        <v>590</v>
      </c>
      <c r="G395" s="2"/>
      <c r="H395" s="70"/>
      <c r="I395" s="111">
        <f>I396+I401</f>
        <v>21.9</v>
      </c>
      <c r="J395" s="68">
        <f>J396+J401</f>
        <v>10814.1</v>
      </c>
    </row>
    <row r="396" spans="1:10" ht="44.25" customHeight="1" x14ac:dyDescent="0.3">
      <c r="A396" s="145"/>
      <c r="B396" s="22" t="s">
        <v>195</v>
      </c>
      <c r="C396" s="8" t="s">
        <v>253</v>
      </c>
      <c r="D396" s="32" t="s">
        <v>86</v>
      </c>
      <c r="E396" s="58" t="s">
        <v>86</v>
      </c>
      <c r="F396" s="32" t="s">
        <v>591</v>
      </c>
      <c r="G396" s="9"/>
      <c r="H396" s="70"/>
      <c r="I396" s="111">
        <f>I397+I398+I399</f>
        <v>21.9</v>
      </c>
      <c r="J396" s="68">
        <f>J397+J398+J399</f>
        <v>2194.1000000000004</v>
      </c>
    </row>
    <row r="397" spans="1:10" ht="39.75" customHeight="1" x14ac:dyDescent="0.3">
      <c r="A397" s="145"/>
      <c r="B397" s="59" t="s">
        <v>221</v>
      </c>
      <c r="C397" s="8" t="s">
        <v>253</v>
      </c>
      <c r="D397" s="32" t="s">
        <v>86</v>
      </c>
      <c r="E397" s="58" t="s">
        <v>86</v>
      </c>
      <c r="F397" s="32" t="s">
        <v>591</v>
      </c>
      <c r="G397" s="9" t="s">
        <v>180</v>
      </c>
      <c r="H397" s="70"/>
      <c r="I397" s="68">
        <v>21.9</v>
      </c>
      <c r="J397" s="68">
        <f>2137.3+21.9</f>
        <v>2159.2000000000003</v>
      </c>
    </row>
    <row r="398" spans="1:10" ht="60" customHeight="1" x14ac:dyDescent="0.3">
      <c r="A398" s="145"/>
      <c r="B398" s="10" t="s">
        <v>222</v>
      </c>
      <c r="C398" s="8" t="s">
        <v>253</v>
      </c>
      <c r="D398" s="32" t="s">
        <v>86</v>
      </c>
      <c r="E398" s="58" t="s">
        <v>86</v>
      </c>
      <c r="F398" s="32" t="s">
        <v>591</v>
      </c>
      <c r="G398" s="9" t="s">
        <v>181</v>
      </c>
      <c r="H398" s="70"/>
      <c r="I398" s="68">
        <v>0</v>
      </c>
      <c r="J398" s="68">
        <v>33.9</v>
      </c>
    </row>
    <row r="399" spans="1:10" ht="39.75" customHeight="1" x14ac:dyDescent="0.3">
      <c r="A399" s="145"/>
      <c r="B399" s="113" t="s">
        <v>338</v>
      </c>
      <c r="C399" s="8" t="s">
        <v>253</v>
      </c>
      <c r="D399" s="32" t="s">
        <v>86</v>
      </c>
      <c r="E399" s="58" t="s">
        <v>86</v>
      </c>
      <c r="F399" s="32" t="s">
        <v>591</v>
      </c>
      <c r="G399" s="9" t="s">
        <v>182</v>
      </c>
      <c r="H399" s="70"/>
      <c r="I399" s="70"/>
      <c r="J399" s="68">
        <v>1</v>
      </c>
    </row>
    <row r="400" spans="1:10" ht="45" customHeight="1" x14ac:dyDescent="0.3">
      <c r="A400" s="145"/>
      <c r="B400" s="113" t="s">
        <v>583</v>
      </c>
      <c r="C400" s="8" t="s">
        <v>253</v>
      </c>
      <c r="D400" s="32" t="s">
        <v>86</v>
      </c>
      <c r="E400" s="58" t="s">
        <v>86</v>
      </c>
      <c r="F400" s="32" t="s">
        <v>592</v>
      </c>
      <c r="G400" s="9"/>
      <c r="H400" s="70"/>
      <c r="I400" s="70"/>
      <c r="J400" s="68">
        <f>J401</f>
        <v>8620</v>
      </c>
    </row>
    <row r="401" spans="1:10" ht="57.75" customHeight="1" x14ac:dyDescent="0.3">
      <c r="A401" s="145"/>
      <c r="B401" s="113" t="s">
        <v>201</v>
      </c>
      <c r="C401" s="8" t="s">
        <v>253</v>
      </c>
      <c r="D401" s="32" t="s">
        <v>86</v>
      </c>
      <c r="E401" s="58" t="s">
        <v>86</v>
      </c>
      <c r="F401" s="32" t="s">
        <v>593</v>
      </c>
      <c r="G401" s="9"/>
      <c r="H401" s="70"/>
      <c r="I401" s="70"/>
      <c r="J401" s="68">
        <f>J402+J403+J404</f>
        <v>8620</v>
      </c>
    </row>
    <row r="402" spans="1:10" ht="53.25" customHeight="1" x14ac:dyDescent="0.3">
      <c r="A402" s="145"/>
      <c r="B402" s="126" t="s">
        <v>183</v>
      </c>
      <c r="C402" s="8" t="s">
        <v>253</v>
      </c>
      <c r="D402" s="32" t="s">
        <v>86</v>
      </c>
      <c r="E402" s="58" t="s">
        <v>86</v>
      </c>
      <c r="F402" s="32" t="s">
        <v>593</v>
      </c>
      <c r="G402" s="9" t="s">
        <v>184</v>
      </c>
      <c r="H402" s="70"/>
      <c r="I402" s="70"/>
      <c r="J402" s="68">
        <v>7477.8</v>
      </c>
    </row>
    <row r="403" spans="1:10" ht="58.5" customHeight="1" x14ac:dyDescent="0.3">
      <c r="A403" s="145"/>
      <c r="B403" s="10" t="s">
        <v>222</v>
      </c>
      <c r="C403" s="8" t="s">
        <v>253</v>
      </c>
      <c r="D403" s="32" t="s">
        <v>86</v>
      </c>
      <c r="E403" s="58" t="s">
        <v>86</v>
      </c>
      <c r="F403" s="32" t="s">
        <v>593</v>
      </c>
      <c r="G403" s="9" t="s">
        <v>181</v>
      </c>
      <c r="H403" s="70"/>
      <c r="I403" s="70"/>
      <c r="J403" s="68">
        <v>1026.058</v>
      </c>
    </row>
    <row r="404" spans="1:10" ht="28.5" customHeight="1" x14ac:dyDescent="0.3">
      <c r="A404" s="145"/>
      <c r="B404" s="113" t="s">
        <v>338</v>
      </c>
      <c r="C404" s="8" t="s">
        <v>253</v>
      </c>
      <c r="D404" s="32" t="s">
        <v>86</v>
      </c>
      <c r="E404" s="58" t="s">
        <v>86</v>
      </c>
      <c r="F404" s="32" t="s">
        <v>593</v>
      </c>
      <c r="G404" s="9" t="s">
        <v>182</v>
      </c>
      <c r="H404" s="70"/>
      <c r="I404" s="70"/>
      <c r="J404" s="68">
        <v>116.142</v>
      </c>
    </row>
    <row r="405" spans="1:10" ht="24.75" customHeight="1" x14ac:dyDescent="0.3">
      <c r="A405" s="145"/>
      <c r="B405" s="104" t="s">
        <v>81</v>
      </c>
      <c r="C405" s="8" t="s">
        <v>253</v>
      </c>
      <c r="D405" s="32" t="s">
        <v>88</v>
      </c>
      <c r="E405" s="58"/>
      <c r="F405" s="32"/>
      <c r="G405" s="9"/>
      <c r="H405" s="70"/>
      <c r="I405" s="111">
        <f>I406</f>
        <v>0</v>
      </c>
      <c r="J405" s="68">
        <f>J406</f>
        <v>105157.7</v>
      </c>
    </row>
    <row r="406" spans="1:10" ht="24" customHeight="1" x14ac:dyDescent="0.3">
      <c r="A406" s="145"/>
      <c r="B406" s="117" t="s">
        <v>83</v>
      </c>
      <c r="C406" s="8" t="s">
        <v>253</v>
      </c>
      <c r="D406" s="32" t="s">
        <v>88</v>
      </c>
      <c r="E406" s="58" t="s">
        <v>84</v>
      </c>
      <c r="F406" s="32"/>
      <c r="G406" s="9"/>
      <c r="H406" s="70"/>
      <c r="I406" s="111">
        <f>I407+I411</f>
        <v>0</v>
      </c>
      <c r="J406" s="68">
        <f>J407+J411</f>
        <v>105157.7</v>
      </c>
    </row>
    <row r="407" spans="1:10" ht="63" customHeight="1" x14ac:dyDescent="0.3">
      <c r="A407" s="145"/>
      <c r="B407" s="139" t="s">
        <v>581</v>
      </c>
      <c r="C407" s="91" t="s">
        <v>253</v>
      </c>
      <c r="D407" s="95" t="s">
        <v>88</v>
      </c>
      <c r="E407" s="95" t="s">
        <v>84</v>
      </c>
      <c r="F407" s="95" t="s">
        <v>500</v>
      </c>
      <c r="G407" s="9"/>
      <c r="H407" s="70"/>
      <c r="I407" s="70"/>
      <c r="J407" s="68">
        <f>J408</f>
        <v>9100</v>
      </c>
    </row>
    <row r="408" spans="1:10" ht="63.75" customHeight="1" x14ac:dyDescent="0.3">
      <c r="A408" s="145"/>
      <c r="B408" s="4" t="s">
        <v>631</v>
      </c>
      <c r="C408" s="91" t="s">
        <v>253</v>
      </c>
      <c r="D408" s="95" t="s">
        <v>88</v>
      </c>
      <c r="E408" s="95" t="s">
        <v>84</v>
      </c>
      <c r="F408" s="95" t="s">
        <v>594</v>
      </c>
      <c r="G408" s="9"/>
      <c r="H408" s="70"/>
      <c r="I408" s="70"/>
      <c r="J408" s="68">
        <f>J410+J409</f>
        <v>9100</v>
      </c>
    </row>
    <row r="409" spans="1:10" ht="59.25" customHeight="1" x14ac:dyDescent="0.3">
      <c r="A409" s="145"/>
      <c r="B409" s="10" t="s">
        <v>222</v>
      </c>
      <c r="C409" s="8" t="s">
        <v>253</v>
      </c>
      <c r="D409" s="32" t="s">
        <v>88</v>
      </c>
      <c r="E409" s="58" t="s">
        <v>84</v>
      </c>
      <c r="F409" s="32" t="s">
        <v>595</v>
      </c>
      <c r="G409" s="9" t="s">
        <v>181</v>
      </c>
      <c r="H409" s="70"/>
      <c r="I409" s="70"/>
      <c r="J409" s="68">
        <v>800</v>
      </c>
    </row>
    <row r="410" spans="1:10" ht="32.25" customHeight="1" x14ac:dyDescent="0.3">
      <c r="A410" s="145"/>
      <c r="B410" s="15" t="s">
        <v>236</v>
      </c>
      <c r="C410" s="8" t="s">
        <v>253</v>
      </c>
      <c r="D410" s="32" t="s">
        <v>88</v>
      </c>
      <c r="E410" s="58" t="s">
        <v>84</v>
      </c>
      <c r="F410" s="32" t="s">
        <v>595</v>
      </c>
      <c r="G410" s="9" t="s">
        <v>235</v>
      </c>
      <c r="H410" s="70"/>
      <c r="I410" s="70"/>
      <c r="J410" s="68">
        <v>8300</v>
      </c>
    </row>
    <row r="411" spans="1:10" ht="45" customHeight="1" x14ac:dyDescent="0.3">
      <c r="A411" s="145"/>
      <c r="B411" s="117" t="s">
        <v>317</v>
      </c>
      <c r="C411" s="8" t="s">
        <v>253</v>
      </c>
      <c r="D411" s="32" t="s">
        <v>88</v>
      </c>
      <c r="E411" s="58" t="s">
        <v>84</v>
      </c>
      <c r="F411" s="95" t="s">
        <v>546</v>
      </c>
      <c r="G411" s="9"/>
      <c r="H411" s="70"/>
      <c r="I411" s="68">
        <f t="shared" ref="I411:J413" si="15">I412</f>
        <v>0</v>
      </c>
      <c r="J411" s="68">
        <f t="shared" si="15"/>
        <v>96057.7</v>
      </c>
    </row>
    <row r="412" spans="1:10" ht="44.25" customHeight="1" x14ac:dyDescent="0.3">
      <c r="A412" s="145"/>
      <c r="B412" s="117" t="s">
        <v>270</v>
      </c>
      <c r="C412" s="8" t="s">
        <v>253</v>
      </c>
      <c r="D412" s="32" t="s">
        <v>88</v>
      </c>
      <c r="E412" s="58" t="s">
        <v>84</v>
      </c>
      <c r="F412" s="95" t="s">
        <v>547</v>
      </c>
      <c r="G412" s="9"/>
      <c r="H412" s="70"/>
      <c r="I412" s="68">
        <f>I413+I415</f>
        <v>0</v>
      </c>
      <c r="J412" s="68">
        <f>J413+J415</f>
        <v>96057.7</v>
      </c>
    </row>
    <row r="413" spans="1:10" ht="68.25" customHeight="1" x14ac:dyDescent="0.3">
      <c r="A413" s="145"/>
      <c r="B413" s="117" t="s">
        <v>310</v>
      </c>
      <c r="C413" s="8" t="s">
        <v>253</v>
      </c>
      <c r="D413" s="32" t="s">
        <v>88</v>
      </c>
      <c r="E413" s="58" t="s">
        <v>84</v>
      </c>
      <c r="F413" s="95" t="s">
        <v>548</v>
      </c>
      <c r="G413" s="9"/>
      <c r="H413" s="70"/>
      <c r="I413" s="68">
        <f t="shared" si="15"/>
        <v>0</v>
      </c>
      <c r="J413" s="68">
        <f t="shared" si="15"/>
        <v>4843.5</v>
      </c>
    </row>
    <row r="414" spans="1:10" ht="38.25" customHeight="1" x14ac:dyDescent="0.3">
      <c r="A414" s="145"/>
      <c r="B414" s="15" t="s">
        <v>236</v>
      </c>
      <c r="C414" s="8" t="s">
        <v>253</v>
      </c>
      <c r="D414" s="32" t="s">
        <v>88</v>
      </c>
      <c r="E414" s="58" t="s">
        <v>84</v>
      </c>
      <c r="F414" s="95" t="s">
        <v>548</v>
      </c>
      <c r="G414" s="9" t="s">
        <v>235</v>
      </c>
      <c r="H414" s="70"/>
      <c r="I414" s="68">
        <v>0</v>
      </c>
      <c r="J414" s="68">
        <v>4843.5</v>
      </c>
    </row>
    <row r="415" spans="1:10" ht="52.5" customHeight="1" x14ac:dyDescent="0.3">
      <c r="A415" s="145"/>
      <c r="B415" s="15" t="s">
        <v>32</v>
      </c>
      <c r="C415" s="8" t="s">
        <v>253</v>
      </c>
      <c r="D415" s="32" t="s">
        <v>88</v>
      </c>
      <c r="E415" s="58" t="s">
        <v>84</v>
      </c>
      <c r="F415" s="2" t="s">
        <v>31</v>
      </c>
      <c r="G415" s="9"/>
      <c r="H415" s="70"/>
      <c r="I415" s="68">
        <f>I416</f>
        <v>0</v>
      </c>
      <c r="J415" s="68">
        <f>J416</f>
        <v>91214.2</v>
      </c>
    </row>
    <row r="416" spans="1:10" ht="38.25" customHeight="1" x14ac:dyDescent="0.3">
      <c r="A416" s="145"/>
      <c r="B416" s="15" t="s">
        <v>236</v>
      </c>
      <c r="C416" s="8" t="s">
        <v>253</v>
      </c>
      <c r="D416" s="32" t="s">
        <v>88</v>
      </c>
      <c r="E416" s="58" t="s">
        <v>84</v>
      </c>
      <c r="F416" s="2" t="s">
        <v>31</v>
      </c>
      <c r="G416" s="9" t="s">
        <v>235</v>
      </c>
      <c r="H416" s="70"/>
      <c r="I416" s="68">
        <v>0</v>
      </c>
      <c r="J416" s="68">
        <v>91214.2</v>
      </c>
    </row>
    <row r="417" spans="1:10" ht="38.25" customHeight="1" x14ac:dyDescent="0.3">
      <c r="A417" s="145"/>
      <c r="B417" s="15" t="s">
        <v>110</v>
      </c>
      <c r="C417" s="6" t="s">
        <v>253</v>
      </c>
      <c r="D417" s="7" t="s">
        <v>105</v>
      </c>
      <c r="E417" s="58"/>
      <c r="F417" s="2"/>
      <c r="G417" s="9"/>
      <c r="H417" s="70"/>
      <c r="I417" s="68">
        <f t="shared" ref="I417:J421" si="16">I418</f>
        <v>12</v>
      </c>
      <c r="J417" s="68">
        <f t="shared" si="16"/>
        <v>12</v>
      </c>
    </row>
    <row r="418" spans="1:10" ht="38.25" customHeight="1" x14ac:dyDescent="0.3">
      <c r="A418" s="145"/>
      <c r="B418" s="22" t="s">
        <v>178</v>
      </c>
      <c r="C418" s="8" t="s">
        <v>253</v>
      </c>
      <c r="D418" s="55" t="s">
        <v>105</v>
      </c>
      <c r="E418" s="55" t="s">
        <v>85</v>
      </c>
      <c r="F418" s="2"/>
      <c r="G418" s="9"/>
      <c r="H418" s="70"/>
      <c r="I418" s="68">
        <f t="shared" si="16"/>
        <v>12</v>
      </c>
      <c r="J418" s="68">
        <f t="shared" si="16"/>
        <v>12</v>
      </c>
    </row>
    <row r="419" spans="1:10" ht="45.75" customHeight="1" x14ac:dyDescent="0.3">
      <c r="A419" s="145"/>
      <c r="B419" s="4" t="s">
        <v>306</v>
      </c>
      <c r="C419" s="8" t="s">
        <v>253</v>
      </c>
      <c r="D419" s="9" t="s">
        <v>105</v>
      </c>
      <c r="E419" s="9" t="s">
        <v>85</v>
      </c>
      <c r="F419" s="2" t="s">
        <v>514</v>
      </c>
      <c r="G419" s="2"/>
      <c r="H419" s="70"/>
      <c r="I419" s="68">
        <f t="shared" si="16"/>
        <v>12</v>
      </c>
      <c r="J419" s="68">
        <f t="shared" si="16"/>
        <v>12</v>
      </c>
    </row>
    <row r="420" spans="1:10" ht="102.75" customHeight="1" x14ac:dyDescent="0.3">
      <c r="A420" s="145"/>
      <c r="B420" s="4" t="s">
        <v>318</v>
      </c>
      <c r="C420" s="8" t="s">
        <v>253</v>
      </c>
      <c r="D420" s="9" t="s">
        <v>105</v>
      </c>
      <c r="E420" s="9" t="s">
        <v>85</v>
      </c>
      <c r="F420" s="2" t="s">
        <v>541</v>
      </c>
      <c r="G420" s="2"/>
      <c r="H420" s="70"/>
      <c r="I420" s="68">
        <f t="shared" si="16"/>
        <v>12</v>
      </c>
      <c r="J420" s="68">
        <f t="shared" si="16"/>
        <v>12</v>
      </c>
    </row>
    <row r="421" spans="1:10" ht="65.25" customHeight="1" x14ac:dyDescent="0.3">
      <c r="A421" s="145"/>
      <c r="B421" s="4" t="s">
        <v>319</v>
      </c>
      <c r="C421" s="8" t="s">
        <v>253</v>
      </c>
      <c r="D421" s="9" t="s">
        <v>105</v>
      </c>
      <c r="E421" s="9" t="s">
        <v>85</v>
      </c>
      <c r="F421" s="2" t="s">
        <v>621</v>
      </c>
      <c r="G421" s="2"/>
      <c r="H421" s="70"/>
      <c r="I421" s="68">
        <f t="shared" si="16"/>
        <v>12</v>
      </c>
      <c r="J421" s="68">
        <f t="shared" si="16"/>
        <v>12</v>
      </c>
    </row>
    <row r="422" spans="1:10" ht="30" customHeight="1" x14ac:dyDescent="0.3">
      <c r="A422" s="145"/>
      <c r="B422" s="59" t="s">
        <v>58</v>
      </c>
      <c r="C422" s="8" t="s">
        <v>253</v>
      </c>
      <c r="D422" s="9" t="s">
        <v>105</v>
      </c>
      <c r="E422" s="9" t="s">
        <v>85</v>
      </c>
      <c r="F422" s="2" t="s">
        <v>621</v>
      </c>
      <c r="G422" s="2" t="s">
        <v>57</v>
      </c>
      <c r="H422" s="70"/>
      <c r="I422" s="68">
        <v>12</v>
      </c>
      <c r="J422" s="68">
        <v>12</v>
      </c>
    </row>
    <row r="423" spans="1:10" ht="18.75" x14ac:dyDescent="0.3">
      <c r="B423" s="103"/>
      <c r="C423" s="8"/>
      <c r="D423" s="32"/>
      <c r="E423" s="58"/>
      <c r="F423" s="32"/>
      <c r="G423" s="2"/>
      <c r="H423" s="70"/>
      <c r="I423" s="70"/>
      <c r="J423" s="68"/>
    </row>
    <row r="424" spans="1:10" ht="60" customHeight="1" x14ac:dyDescent="0.3">
      <c r="A424" s="26" t="s">
        <v>125</v>
      </c>
      <c r="B424" s="3" t="s">
        <v>132</v>
      </c>
      <c r="C424" s="18" t="s">
        <v>102</v>
      </c>
      <c r="D424" s="19"/>
      <c r="E424" s="19"/>
      <c r="F424" s="19"/>
      <c r="G424" s="19"/>
      <c r="H424" s="63"/>
      <c r="I424" s="65">
        <f>I425+I532+I537</f>
        <v>3.7999999999999812E-2</v>
      </c>
      <c r="J424" s="65">
        <f>J425+J532+J537</f>
        <v>1409308.939</v>
      </c>
    </row>
    <row r="425" spans="1:10" ht="42" customHeight="1" x14ac:dyDescent="0.3">
      <c r="B425" s="104" t="s">
        <v>81</v>
      </c>
      <c r="C425" s="6" t="s">
        <v>102</v>
      </c>
      <c r="D425" s="11" t="s">
        <v>88</v>
      </c>
      <c r="E425" s="11"/>
      <c r="F425" s="11"/>
      <c r="G425" s="11"/>
      <c r="H425" s="63"/>
      <c r="I425" s="64">
        <f>I426+I443+I490+I496+I508</f>
        <v>3.7999999999999812E-2</v>
      </c>
      <c r="J425" s="64">
        <f>J426+J443+J490+J496+J508</f>
        <v>1396452.439</v>
      </c>
    </row>
    <row r="426" spans="1:10" ht="30.75" customHeight="1" x14ac:dyDescent="0.3">
      <c r="B426" s="117" t="s">
        <v>83</v>
      </c>
      <c r="C426" s="91" t="s">
        <v>102</v>
      </c>
      <c r="D426" s="95" t="s">
        <v>88</v>
      </c>
      <c r="E426" s="95" t="s">
        <v>84</v>
      </c>
      <c r="F426" s="95"/>
      <c r="G426" s="95"/>
      <c r="H426" s="122"/>
      <c r="I426" s="96">
        <f>I427</f>
        <v>-183.00474</v>
      </c>
      <c r="J426" s="96">
        <f>J427</f>
        <v>550681.79726000002</v>
      </c>
    </row>
    <row r="427" spans="1:10" ht="44.25" customHeight="1" x14ac:dyDescent="0.3">
      <c r="B427" s="117" t="s">
        <v>317</v>
      </c>
      <c r="C427" s="91" t="s">
        <v>102</v>
      </c>
      <c r="D427" s="95" t="s">
        <v>88</v>
      </c>
      <c r="E427" s="95" t="s">
        <v>84</v>
      </c>
      <c r="F427" s="95" t="s">
        <v>546</v>
      </c>
      <c r="G427" s="95"/>
      <c r="H427" s="122"/>
      <c r="I427" s="96">
        <f>I428</f>
        <v>-183.00474</v>
      </c>
      <c r="J427" s="96">
        <f>J428</f>
        <v>550681.79726000002</v>
      </c>
    </row>
    <row r="428" spans="1:10" ht="42" customHeight="1" x14ac:dyDescent="0.3">
      <c r="B428" s="117" t="s">
        <v>270</v>
      </c>
      <c r="C428" s="91" t="s">
        <v>102</v>
      </c>
      <c r="D428" s="95" t="s">
        <v>88</v>
      </c>
      <c r="E428" s="95" t="s">
        <v>84</v>
      </c>
      <c r="F428" s="95" t="s">
        <v>547</v>
      </c>
      <c r="G428" s="95"/>
      <c r="H428" s="122"/>
      <c r="I428" s="96">
        <f>I435+I437+I440+I429+I433</f>
        <v>-183.00474</v>
      </c>
      <c r="J428" s="96">
        <f>J435+J437+J440+J429+J433</f>
        <v>550681.79726000002</v>
      </c>
    </row>
    <row r="429" spans="1:10" ht="60" customHeight="1" x14ac:dyDescent="0.3">
      <c r="B429" s="117" t="s">
        <v>310</v>
      </c>
      <c r="C429" s="91" t="s">
        <v>102</v>
      </c>
      <c r="D429" s="95" t="s">
        <v>88</v>
      </c>
      <c r="E429" s="95" t="s">
        <v>84</v>
      </c>
      <c r="F429" s="95" t="s">
        <v>548</v>
      </c>
      <c r="G429" s="95"/>
      <c r="H429" s="122"/>
      <c r="I429" s="96">
        <f>I431+I432+I430</f>
        <v>0</v>
      </c>
      <c r="J429" s="96">
        <f>J431+J432+J430</f>
        <v>60852.537999999993</v>
      </c>
    </row>
    <row r="430" spans="1:10" ht="60" customHeight="1" x14ac:dyDescent="0.3">
      <c r="B430" s="10" t="s">
        <v>222</v>
      </c>
      <c r="C430" s="91" t="s">
        <v>102</v>
      </c>
      <c r="D430" s="95" t="s">
        <v>88</v>
      </c>
      <c r="E430" s="95" t="s">
        <v>84</v>
      </c>
      <c r="F430" s="95" t="s">
        <v>548</v>
      </c>
      <c r="G430" s="95" t="s">
        <v>181</v>
      </c>
      <c r="H430" s="122"/>
      <c r="I430" s="93"/>
      <c r="J430" s="96">
        <v>0</v>
      </c>
    </row>
    <row r="431" spans="1:10" ht="35.25" customHeight="1" x14ac:dyDescent="0.3">
      <c r="B431" s="172" t="s">
        <v>231</v>
      </c>
      <c r="C431" s="91" t="s">
        <v>102</v>
      </c>
      <c r="D431" s="95" t="s">
        <v>88</v>
      </c>
      <c r="E431" s="95" t="s">
        <v>84</v>
      </c>
      <c r="F431" s="95" t="s">
        <v>548</v>
      </c>
      <c r="G431" s="95" t="s">
        <v>230</v>
      </c>
      <c r="H431" s="122"/>
      <c r="I431" s="93">
        <v>0</v>
      </c>
      <c r="J431" s="96">
        <v>59619.572999999997</v>
      </c>
    </row>
    <row r="432" spans="1:10" ht="24" customHeight="1" x14ac:dyDescent="0.3">
      <c r="B432" s="4" t="s">
        <v>238</v>
      </c>
      <c r="C432" s="91" t="s">
        <v>102</v>
      </c>
      <c r="D432" s="95" t="s">
        <v>88</v>
      </c>
      <c r="E432" s="95" t="s">
        <v>84</v>
      </c>
      <c r="F432" s="95" t="s">
        <v>548</v>
      </c>
      <c r="G432" s="95" t="s">
        <v>237</v>
      </c>
      <c r="H432" s="122"/>
      <c r="I432" s="93">
        <v>0</v>
      </c>
      <c r="J432" s="96">
        <v>1232.9649999999999</v>
      </c>
    </row>
    <row r="433" spans="1:10" ht="57" customHeight="1" x14ac:dyDescent="0.3">
      <c r="B433" s="4" t="s">
        <v>60</v>
      </c>
      <c r="C433" s="91" t="s">
        <v>102</v>
      </c>
      <c r="D433" s="95" t="s">
        <v>88</v>
      </c>
      <c r="E433" s="95" t="s">
        <v>84</v>
      </c>
      <c r="F433" s="95" t="s">
        <v>59</v>
      </c>
      <c r="G433" s="95"/>
      <c r="H433" s="122"/>
      <c r="I433" s="93">
        <f>I434</f>
        <v>0</v>
      </c>
      <c r="J433" s="96">
        <f>J434</f>
        <v>760</v>
      </c>
    </row>
    <row r="434" spans="1:10" ht="33.75" customHeight="1" x14ac:dyDescent="0.3">
      <c r="B434" s="172" t="s">
        <v>231</v>
      </c>
      <c r="C434" s="91" t="s">
        <v>102</v>
      </c>
      <c r="D434" s="95" t="s">
        <v>88</v>
      </c>
      <c r="E434" s="95" t="s">
        <v>84</v>
      </c>
      <c r="F434" s="95" t="s">
        <v>59</v>
      </c>
      <c r="G434" s="95" t="s">
        <v>230</v>
      </c>
      <c r="H434" s="122"/>
      <c r="I434" s="93">
        <v>0</v>
      </c>
      <c r="J434" s="96">
        <v>760</v>
      </c>
    </row>
    <row r="435" spans="1:10" ht="178.5" customHeight="1" x14ac:dyDescent="0.3">
      <c r="B435" s="4" t="s">
        <v>271</v>
      </c>
      <c r="C435" s="8" t="s">
        <v>102</v>
      </c>
      <c r="D435" s="2" t="s">
        <v>88</v>
      </c>
      <c r="E435" s="2" t="s">
        <v>84</v>
      </c>
      <c r="F435" s="2" t="s">
        <v>550</v>
      </c>
      <c r="G435" s="2"/>
      <c r="H435" s="122"/>
      <c r="I435" s="122"/>
      <c r="J435" s="96">
        <f>J436</f>
        <v>2271.9</v>
      </c>
    </row>
    <row r="436" spans="1:10" ht="33.75" customHeight="1" x14ac:dyDescent="0.3">
      <c r="B436" s="13" t="s">
        <v>231</v>
      </c>
      <c r="C436" s="8" t="s">
        <v>102</v>
      </c>
      <c r="D436" s="2" t="s">
        <v>88</v>
      </c>
      <c r="E436" s="2" t="s">
        <v>84</v>
      </c>
      <c r="F436" s="2" t="s">
        <v>550</v>
      </c>
      <c r="G436" s="2" t="s">
        <v>230</v>
      </c>
      <c r="H436" s="122"/>
      <c r="I436" s="122"/>
      <c r="J436" s="96">
        <v>2271.9</v>
      </c>
    </row>
    <row r="437" spans="1:10" ht="63.75" customHeight="1" x14ac:dyDescent="0.3">
      <c r="A437" s="88"/>
      <c r="B437" s="144" t="s">
        <v>217</v>
      </c>
      <c r="C437" s="8" t="s">
        <v>102</v>
      </c>
      <c r="D437" s="2" t="s">
        <v>88</v>
      </c>
      <c r="E437" s="2" t="s">
        <v>84</v>
      </c>
      <c r="F437" s="2" t="s">
        <v>551</v>
      </c>
      <c r="G437" s="2"/>
      <c r="H437" s="63"/>
      <c r="I437" s="63"/>
      <c r="J437" s="68">
        <f>J438+J439</f>
        <v>368714.80000000005</v>
      </c>
    </row>
    <row r="438" spans="1:10" ht="45" customHeight="1" x14ac:dyDescent="0.3">
      <c r="A438" s="88"/>
      <c r="B438" s="90" t="s">
        <v>231</v>
      </c>
      <c r="C438" s="91" t="s">
        <v>102</v>
      </c>
      <c r="D438" s="97" t="s">
        <v>88</v>
      </c>
      <c r="E438" s="97" t="s">
        <v>84</v>
      </c>
      <c r="F438" s="2" t="s">
        <v>551</v>
      </c>
      <c r="G438" s="97" t="s">
        <v>230</v>
      </c>
      <c r="H438" s="63"/>
      <c r="I438" s="63"/>
      <c r="J438" s="68">
        <v>349002.4</v>
      </c>
    </row>
    <row r="439" spans="1:10" ht="36.75" customHeight="1" x14ac:dyDescent="0.3">
      <c r="B439" s="4" t="s">
        <v>238</v>
      </c>
      <c r="C439" s="8" t="s">
        <v>102</v>
      </c>
      <c r="D439" s="55" t="s">
        <v>88</v>
      </c>
      <c r="E439" s="55" t="s">
        <v>84</v>
      </c>
      <c r="F439" s="2" t="s">
        <v>551</v>
      </c>
      <c r="G439" s="55" t="s">
        <v>237</v>
      </c>
      <c r="H439" s="67"/>
      <c r="I439" s="67"/>
      <c r="J439" s="68">
        <v>19712.400000000001</v>
      </c>
    </row>
    <row r="440" spans="1:10" ht="63.75" customHeight="1" x14ac:dyDescent="0.3">
      <c r="B440" s="144" t="s">
        <v>217</v>
      </c>
      <c r="C440" s="8" t="s">
        <v>102</v>
      </c>
      <c r="D440" s="2" t="s">
        <v>88</v>
      </c>
      <c r="E440" s="2" t="s">
        <v>84</v>
      </c>
      <c r="F440" s="2" t="s">
        <v>552</v>
      </c>
      <c r="G440" s="55"/>
      <c r="H440" s="67"/>
      <c r="I440" s="68">
        <f>I441+I442</f>
        <v>-183.00474</v>
      </c>
      <c r="J440" s="68">
        <f>J441+J442</f>
        <v>118082.55925999999</v>
      </c>
    </row>
    <row r="441" spans="1:10" ht="46.5" customHeight="1" x14ac:dyDescent="0.3">
      <c r="B441" s="90" t="s">
        <v>231</v>
      </c>
      <c r="C441" s="91" t="s">
        <v>102</v>
      </c>
      <c r="D441" s="97" t="s">
        <v>88</v>
      </c>
      <c r="E441" s="97" t="s">
        <v>84</v>
      </c>
      <c r="F441" s="2" t="s">
        <v>552</v>
      </c>
      <c r="G441" s="97" t="s">
        <v>230</v>
      </c>
      <c r="H441" s="67"/>
      <c r="I441" s="151">
        <v>-183.00474</v>
      </c>
      <c r="J441" s="257">
        <f>110310.95801-183.00474</f>
        <v>110127.95327</v>
      </c>
    </row>
    <row r="442" spans="1:10" ht="30.75" customHeight="1" x14ac:dyDescent="0.3">
      <c r="B442" s="4" t="s">
        <v>238</v>
      </c>
      <c r="C442" s="8" t="s">
        <v>102</v>
      </c>
      <c r="D442" s="55" t="s">
        <v>88</v>
      </c>
      <c r="E442" s="55" t="s">
        <v>84</v>
      </c>
      <c r="F442" s="2" t="s">
        <v>552</v>
      </c>
      <c r="G442" s="55" t="s">
        <v>237</v>
      </c>
      <c r="H442" s="67"/>
      <c r="I442" s="151"/>
      <c r="J442" s="68">
        <v>7954.60599</v>
      </c>
    </row>
    <row r="443" spans="1:10" ht="34.5" customHeight="1" x14ac:dyDescent="0.3">
      <c r="B443" s="104" t="s">
        <v>82</v>
      </c>
      <c r="C443" s="8" t="s">
        <v>102</v>
      </c>
      <c r="D443" s="2" t="s">
        <v>88</v>
      </c>
      <c r="E443" s="2" t="s">
        <v>87</v>
      </c>
      <c r="F443" s="2"/>
      <c r="G443" s="2"/>
      <c r="H443" s="63"/>
      <c r="I443" s="66">
        <f>I447+I486+I444</f>
        <v>183.00474</v>
      </c>
      <c r="J443" s="66">
        <f>J447+J486+J444</f>
        <v>769594.38173999998</v>
      </c>
    </row>
    <row r="444" spans="1:10" ht="99.75" customHeight="1" x14ac:dyDescent="0.3">
      <c r="B444" s="135" t="s">
        <v>442</v>
      </c>
      <c r="C444" s="8" t="s">
        <v>102</v>
      </c>
      <c r="D444" s="32" t="s">
        <v>88</v>
      </c>
      <c r="E444" s="32" t="s">
        <v>87</v>
      </c>
      <c r="F444" s="32" t="s">
        <v>441</v>
      </c>
      <c r="G444" s="32"/>
      <c r="H444" s="70"/>
      <c r="I444" s="70"/>
      <c r="J444" s="68">
        <f>J445</f>
        <v>20</v>
      </c>
    </row>
    <row r="445" spans="1:10" ht="66" customHeight="1" x14ac:dyDescent="0.3">
      <c r="B445" s="135" t="s">
        <v>283</v>
      </c>
      <c r="C445" s="8" t="s">
        <v>102</v>
      </c>
      <c r="D445" s="32" t="s">
        <v>88</v>
      </c>
      <c r="E445" s="32" t="s">
        <v>87</v>
      </c>
      <c r="F445" s="32" t="s">
        <v>443</v>
      </c>
      <c r="G445" s="32"/>
      <c r="H445" s="70"/>
      <c r="I445" s="70"/>
      <c r="J445" s="68">
        <f>J446</f>
        <v>20</v>
      </c>
    </row>
    <row r="446" spans="1:10" ht="42.75" customHeight="1" x14ac:dyDescent="0.3">
      <c r="B446" s="90" t="s">
        <v>231</v>
      </c>
      <c r="C446" s="8" t="s">
        <v>102</v>
      </c>
      <c r="D446" s="32" t="s">
        <v>88</v>
      </c>
      <c r="E446" s="32" t="s">
        <v>87</v>
      </c>
      <c r="F446" s="32" t="s">
        <v>443</v>
      </c>
      <c r="G446" s="32" t="s">
        <v>230</v>
      </c>
      <c r="H446" s="70"/>
      <c r="I446" s="70"/>
      <c r="J446" s="68">
        <v>20</v>
      </c>
    </row>
    <row r="447" spans="1:10" ht="42" customHeight="1" x14ac:dyDescent="0.3">
      <c r="B447" s="117" t="s">
        <v>317</v>
      </c>
      <c r="C447" s="8" t="s">
        <v>102</v>
      </c>
      <c r="D447" s="2" t="s">
        <v>88</v>
      </c>
      <c r="E447" s="2" t="s">
        <v>87</v>
      </c>
      <c r="F447" s="2" t="s">
        <v>546</v>
      </c>
      <c r="G447" s="2"/>
      <c r="H447" s="63"/>
      <c r="I447" s="66">
        <f>I448+I483</f>
        <v>183.00474</v>
      </c>
      <c r="J447" s="66">
        <f>J448+J483</f>
        <v>769324.38173999998</v>
      </c>
    </row>
    <row r="448" spans="1:10" ht="45" customHeight="1" x14ac:dyDescent="0.3">
      <c r="B448" s="117" t="s">
        <v>270</v>
      </c>
      <c r="C448" s="91" t="s">
        <v>102</v>
      </c>
      <c r="D448" s="95" t="s">
        <v>88</v>
      </c>
      <c r="E448" s="95" t="s">
        <v>87</v>
      </c>
      <c r="F448" s="95" t="s">
        <v>547</v>
      </c>
      <c r="G448" s="95"/>
      <c r="H448" s="122"/>
      <c r="I448" s="96">
        <f>I452+I469+I471+I474+I477+I457+I449+I467+I461+I480+I464+I459</f>
        <v>183.00474</v>
      </c>
      <c r="J448" s="96">
        <f>J452+J469+J471+J474+J477+J457+J449+J467+J461+J480+J464+J459</f>
        <v>769324.38173999998</v>
      </c>
    </row>
    <row r="449" spans="2:10" ht="60.75" customHeight="1" x14ac:dyDescent="0.3">
      <c r="B449" s="4" t="s">
        <v>201</v>
      </c>
      <c r="C449" s="8" t="s">
        <v>102</v>
      </c>
      <c r="D449" s="2" t="s">
        <v>88</v>
      </c>
      <c r="E449" s="2" t="s">
        <v>87</v>
      </c>
      <c r="F449" s="2" t="s">
        <v>553</v>
      </c>
      <c r="G449" s="2"/>
      <c r="H449" s="122"/>
      <c r="I449" s="96">
        <f>I450+I451</f>
        <v>48.004739999999998</v>
      </c>
      <c r="J449" s="96">
        <f>J450+J451</f>
        <v>51868.338739999992</v>
      </c>
    </row>
    <row r="450" spans="2:10" ht="35.25" customHeight="1" x14ac:dyDescent="0.3">
      <c r="B450" s="15" t="s">
        <v>231</v>
      </c>
      <c r="C450" s="8" t="s">
        <v>102</v>
      </c>
      <c r="D450" s="2" t="s">
        <v>88</v>
      </c>
      <c r="E450" s="2" t="s">
        <v>87</v>
      </c>
      <c r="F450" s="2" t="s">
        <v>553</v>
      </c>
      <c r="G450" s="2" t="s">
        <v>230</v>
      </c>
      <c r="H450" s="122"/>
      <c r="I450" s="93">
        <v>48.004739999999998</v>
      </c>
      <c r="J450" s="96">
        <f>44561.634+48.00474</f>
        <v>44609.638739999995</v>
      </c>
    </row>
    <row r="451" spans="2:10" ht="27.75" customHeight="1" x14ac:dyDescent="0.3">
      <c r="B451" s="4" t="s">
        <v>239</v>
      </c>
      <c r="C451" s="8" t="s">
        <v>102</v>
      </c>
      <c r="D451" s="2" t="s">
        <v>88</v>
      </c>
      <c r="E451" s="2" t="s">
        <v>87</v>
      </c>
      <c r="F451" s="2" t="s">
        <v>553</v>
      </c>
      <c r="G451" s="2" t="s">
        <v>237</v>
      </c>
      <c r="H451" s="122"/>
      <c r="I451" s="93">
        <v>0</v>
      </c>
      <c r="J451" s="96">
        <v>7258.7</v>
      </c>
    </row>
    <row r="452" spans="2:10" ht="60.75" customHeight="1" x14ac:dyDescent="0.3">
      <c r="B452" s="117" t="s">
        <v>310</v>
      </c>
      <c r="C452" s="91" t="s">
        <v>102</v>
      </c>
      <c r="D452" s="95" t="s">
        <v>88</v>
      </c>
      <c r="E452" s="95" t="s">
        <v>87</v>
      </c>
      <c r="F452" s="95" t="s">
        <v>548</v>
      </c>
      <c r="G452" s="95"/>
      <c r="H452" s="96">
        <f>H455+H456+H453</f>
        <v>0</v>
      </c>
      <c r="I452" s="96">
        <f>I455+I456+I453</f>
        <v>57</v>
      </c>
      <c r="J452" s="96">
        <f>J455+J456+J453+J454</f>
        <v>108277.35</v>
      </c>
    </row>
    <row r="453" spans="2:10" ht="63" customHeight="1" x14ac:dyDescent="0.3">
      <c r="B453" s="10" t="s">
        <v>222</v>
      </c>
      <c r="C453" s="91" t="s">
        <v>102</v>
      </c>
      <c r="D453" s="95" t="s">
        <v>88</v>
      </c>
      <c r="E453" s="95" t="s">
        <v>87</v>
      </c>
      <c r="F453" s="95" t="s">
        <v>548</v>
      </c>
      <c r="G453" s="95" t="s">
        <v>181</v>
      </c>
      <c r="H453" s="122"/>
      <c r="I453" s="93">
        <v>0</v>
      </c>
      <c r="J453" s="96">
        <v>535.08615999999995</v>
      </c>
    </row>
    <row r="454" spans="2:10" ht="31.5" customHeight="1" x14ac:dyDescent="0.3">
      <c r="B454" s="10" t="s">
        <v>62</v>
      </c>
      <c r="C454" s="91" t="s">
        <v>102</v>
      </c>
      <c r="D454" s="95" t="s">
        <v>88</v>
      </c>
      <c r="E454" s="95" t="s">
        <v>87</v>
      </c>
      <c r="F454" s="95" t="s">
        <v>548</v>
      </c>
      <c r="G454" s="95" t="s">
        <v>61</v>
      </c>
      <c r="H454" s="122"/>
      <c r="I454" s="93"/>
      <c r="J454" s="96">
        <v>63.584000000000003</v>
      </c>
    </row>
    <row r="455" spans="2:10" ht="29.25" customHeight="1" x14ac:dyDescent="0.3">
      <c r="B455" s="90" t="s">
        <v>231</v>
      </c>
      <c r="C455" s="91" t="s">
        <v>102</v>
      </c>
      <c r="D455" s="95" t="s">
        <v>88</v>
      </c>
      <c r="E455" s="95" t="s">
        <v>87</v>
      </c>
      <c r="F455" s="95" t="s">
        <v>548</v>
      </c>
      <c r="G455" s="95" t="s">
        <v>230</v>
      </c>
      <c r="H455" s="122"/>
      <c r="I455" s="93">
        <v>0</v>
      </c>
      <c r="J455" s="96">
        <f>103669.92036-2.3</f>
        <v>103667.62036</v>
      </c>
    </row>
    <row r="456" spans="2:10" ht="29.25" customHeight="1" x14ac:dyDescent="0.3">
      <c r="B456" s="4" t="s">
        <v>238</v>
      </c>
      <c r="C456" s="91" t="s">
        <v>102</v>
      </c>
      <c r="D456" s="95" t="s">
        <v>88</v>
      </c>
      <c r="E456" s="95" t="s">
        <v>87</v>
      </c>
      <c r="F456" s="95" t="s">
        <v>548</v>
      </c>
      <c r="G456" s="95" t="s">
        <v>237</v>
      </c>
      <c r="H456" s="122"/>
      <c r="I456" s="93">
        <v>57</v>
      </c>
      <c r="J456" s="96">
        <f>3951.75948+57+2.3</f>
        <v>4011.0594800000003</v>
      </c>
    </row>
    <row r="457" spans="2:10" ht="43.5" customHeight="1" x14ac:dyDescent="0.3">
      <c r="B457" s="4" t="s">
        <v>356</v>
      </c>
      <c r="C457" s="8" t="s">
        <v>102</v>
      </c>
      <c r="D457" s="2" t="s">
        <v>88</v>
      </c>
      <c r="E457" s="2" t="s">
        <v>87</v>
      </c>
      <c r="F457" s="2" t="s">
        <v>554</v>
      </c>
      <c r="G457" s="2"/>
      <c r="H457" s="122"/>
      <c r="I457" s="122"/>
      <c r="J457" s="96">
        <f>J458</f>
        <v>0</v>
      </c>
    </row>
    <row r="458" spans="2:10" ht="29.25" customHeight="1" x14ac:dyDescent="0.3">
      <c r="B458" s="15" t="s">
        <v>231</v>
      </c>
      <c r="C458" s="8" t="s">
        <v>102</v>
      </c>
      <c r="D458" s="2" t="s">
        <v>88</v>
      </c>
      <c r="E458" s="2" t="s">
        <v>87</v>
      </c>
      <c r="F458" s="2" t="s">
        <v>554</v>
      </c>
      <c r="G458" s="2" t="s">
        <v>230</v>
      </c>
      <c r="H458" s="122"/>
      <c r="I458" s="122"/>
      <c r="J458" s="96">
        <f>296.25-296.25</f>
        <v>0</v>
      </c>
    </row>
    <row r="459" spans="2:10" ht="56.25" customHeight="1" x14ac:dyDescent="0.3">
      <c r="B459" s="4" t="s">
        <v>60</v>
      </c>
      <c r="C459" s="91" t="s">
        <v>102</v>
      </c>
      <c r="D459" s="95" t="s">
        <v>88</v>
      </c>
      <c r="E459" s="95" t="s">
        <v>87</v>
      </c>
      <c r="F459" s="95" t="s">
        <v>59</v>
      </c>
      <c r="G459" s="95"/>
      <c r="H459" s="122"/>
      <c r="I459" s="93">
        <f>I460</f>
        <v>0</v>
      </c>
      <c r="J459" s="96">
        <f>J460</f>
        <v>1500</v>
      </c>
    </row>
    <row r="460" spans="2:10" ht="29.25" customHeight="1" x14ac:dyDescent="0.3">
      <c r="B460" s="172" t="s">
        <v>231</v>
      </c>
      <c r="C460" s="91" t="s">
        <v>102</v>
      </c>
      <c r="D460" s="95" t="s">
        <v>88</v>
      </c>
      <c r="E460" s="95" t="s">
        <v>87</v>
      </c>
      <c r="F460" s="95" t="s">
        <v>59</v>
      </c>
      <c r="G460" s="95" t="s">
        <v>230</v>
      </c>
      <c r="H460" s="122"/>
      <c r="I460" s="93">
        <v>0</v>
      </c>
      <c r="J460" s="96">
        <v>1500</v>
      </c>
    </row>
    <row r="461" spans="2:10" ht="105" customHeight="1" x14ac:dyDescent="0.3">
      <c r="B461" s="15" t="s">
        <v>20</v>
      </c>
      <c r="C461" s="8" t="s">
        <v>102</v>
      </c>
      <c r="D461" s="2" t="s">
        <v>88</v>
      </c>
      <c r="E461" s="2" t="s">
        <v>87</v>
      </c>
      <c r="F461" s="2" t="s">
        <v>19</v>
      </c>
      <c r="G461" s="2"/>
      <c r="H461" s="122"/>
      <c r="I461" s="93">
        <f>I462+I463</f>
        <v>0</v>
      </c>
      <c r="J461" s="96">
        <f>J462+J463</f>
        <v>5573.2000000000007</v>
      </c>
    </row>
    <row r="462" spans="2:10" ht="29.25" customHeight="1" x14ac:dyDescent="0.3">
      <c r="B462" s="15" t="s">
        <v>231</v>
      </c>
      <c r="C462" s="8" t="s">
        <v>102</v>
      </c>
      <c r="D462" s="2" t="s">
        <v>88</v>
      </c>
      <c r="E462" s="2" t="s">
        <v>87</v>
      </c>
      <c r="F462" s="2" t="s">
        <v>19</v>
      </c>
      <c r="G462" s="2" t="s">
        <v>230</v>
      </c>
      <c r="H462" s="122"/>
      <c r="I462" s="93">
        <v>0</v>
      </c>
      <c r="J462" s="96">
        <v>4495.1000000000004</v>
      </c>
    </row>
    <row r="463" spans="2:10" ht="29.25" customHeight="1" x14ac:dyDescent="0.3">
      <c r="B463" s="4" t="s">
        <v>238</v>
      </c>
      <c r="C463" s="8" t="s">
        <v>102</v>
      </c>
      <c r="D463" s="2" t="s">
        <v>88</v>
      </c>
      <c r="E463" s="2" t="s">
        <v>87</v>
      </c>
      <c r="F463" s="2" t="s">
        <v>19</v>
      </c>
      <c r="G463" s="2" t="s">
        <v>237</v>
      </c>
      <c r="H463" s="122"/>
      <c r="I463" s="93">
        <v>0</v>
      </c>
      <c r="J463" s="96">
        <v>1078.0999999999999</v>
      </c>
    </row>
    <row r="464" spans="2:10" ht="60.6" customHeight="1" x14ac:dyDescent="0.3">
      <c r="B464" s="4" t="s">
        <v>48</v>
      </c>
      <c r="C464" s="8" t="s">
        <v>102</v>
      </c>
      <c r="D464" s="2" t="s">
        <v>88</v>
      </c>
      <c r="E464" s="2" t="s">
        <v>87</v>
      </c>
      <c r="F464" s="2" t="s">
        <v>47</v>
      </c>
      <c r="G464" s="2"/>
      <c r="H464" s="122"/>
      <c r="I464" s="93">
        <f>I466+I465</f>
        <v>0</v>
      </c>
      <c r="J464" s="96">
        <f>J466+J465</f>
        <v>2012.9</v>
      </c>
    </row>
    <row r="465" spans="2:10" ht="60.6" customHeight="1" x14ac:dyDescent="0.3">
      <c r="B465" s="10" t="s">
        <v>222</v>
      </c>
      <c r="C465" s="8" t="s">
        <v>102</v>
      </c>
      <c r="D465" s="2" t="s">
        <v>88</v>
      </c>
      <c r="E465" s="2" t="s">
        <v>87</v>
      </c>
      <c r="F465" s="2" t="s">
        <v>47</v>
      </c>
      <c r="G465" s="2" t="s">
        <v>181</v>
      </c>
      <c r="H465" s="122"/>
      <c r="I465" s="93"/>
      <c r="J465" s="96"/>
    </row>
    <row r="466" spans="2:10" ht="29.25" customHeight="1" x14ac:dyDescent="0.3">
      <c r="B466" s="15" t="s">
        <v>231</v>
      </c>
      <c r="C466" s="8" t="s">
        <v>102</v>
      </c>
      <c r="D466" s="2" t="s">
        <v>88</v>
      </c>
      <c r="E466" s="2" t="s">
        <v>87</v>
      </c>
      <c r="F466" s="2" t="s">
        <v>47</v>
      </c>
      <c r="G466" s="2" t="s">
        <v>230</v>
      </c>
      <c r="H466" s="122"/>
      <c r="I466" s="93">
        <v>0</v>
      </c>
      <c r="J466" s="96">
        <f>12.9+2000</f>
        <v>2012.9</v>
      </c>
    </row>
    <row r="467" spans="2:10" ht="219" customHeight="1" x14ac:dyDescent="0.3">
      <c r="B467" s="22" t="s">
        <v>277</v>
      </c>
      <c r="C467" s="8" t="s">
        <v>102</v>
      </c>
      <c r="D467" s="2" t="s">
        <v>88</v>
      </c>
      <c r="E467" s="2" t="s">
        <v>87</v>
      </c>
      <c r="F467" s="2" t="s">
        <v>559</v>
      </c>
      <c r="G467" s="7"/>
      <c r="H467" s="122"/>
      <c r="I467" s="96">
        <f>I468</f>
        <v>0</v>
      </c>
      <c r="J467" s="96">
        <f>J468</f>
        <v>62.5</v>
      </c>
    </row>
    <row r="468" spans="2:10" ht="40.5" customHeight="1" x14ac:dyDescent="0.3">
      <c r="B468" s="13" t="s">
        <v>231</v>
      </c>
      <c r="C468" s="89" t="s">
        <v>102</v>
      </c>
      <c r="D468" s="86" t="s">
        <v>88</v>
      </c>
      <c r="E468" s="86" t="s">
        <v>87</v>
      </c>
      <c r="F468" s="2" t="s">
        <v>559</v>
      </c>
      <c r="G468" s="86" t="s">
        <v>230</v>
      </c>
      <c r="H468" s="122"/>
      <c r="I468" s="93">
        <v>0</v>
      </c>
      <c r="J468" s="96">
        <v>62.5</v>
      </c>
    </row>
    <row r="469" spans="2:10" ht="179.25" customHeight="1" x14ac:dyDescent="0.3">
      <c r="B469" s="4" t="s">
        <v>271</v>
      </c>
      <c r="C469" s="91" t="s">
        <v>102</v>
      </c>
      <c r="D469" s="95" t="s">
        <v>88</v>
      </c>
      <c r="E469" s="95" t="s">
        <v>87</v>
      </c>
      <c r="F469" s="2" t="s">
        <v>550</v>
      </c>
      <c r="G469" s="95"/>
      <c r="H469" s="122"/>
      <c r="I469" s="122"/>
      <c r="J469" s="96">
        <f>J470</f>
        <v>3278.5</v>
      </c>
    </row>
    <row r="470" spans="2:10" ht="31.5" customHeight="1" x14ac:dyDescent="0.3">
      <c r="B470" s="13" t="s">
        <v>231</v>
      </c>
      <c r="C470" s="91" t="s">
        <v>102</v>
      </c>
      <c r="D470" s="95" t="s">
        <v>88</v>
      </c>
      <c r="E470" s="95" t="s">
        <v>87</v>
      </c>
      <c r="F470" s="2" t="s">
        <v>550</v>
      </c>
      <c r="G470" s="95" t="s">
        <v>230</v>
      </c>
      <c r="H470" s="122"/>
      <c r="I470" s="122"/>
      <c r="J470" s="96">
        <v>3278.5</v>
      </c>
    </row>
    <row r="471" spans="2:10" ht="80.25" customHeight="1" x14ac:dyDescent="0.3">
      <c r="B471" s="105" t="s">
        <v>217</v>
      </c>
      <c r="C471" s="8" t="s">
        <v>102</v>
      </c>
      <c r="D471" s="31" t="s">
        <v>88</v>
      </c>
      <c r="E471" s="31" t="s">
        <v>87</v>
      </c>
      <c r="F471" s="31" t="s">
        <v>551</v>
      </c>
      <c r="G471" s="31"/>
      <c r="H471" s="63"/>
      <c r="I471" s="68">
        <f>I472+I473</f>
        <v>0</v>
      </c>
      <c r="J471" s="68">
        <f>J472+J473</f>
        <v>516714.69999999995</v>
      </c>
    </row>
    <row r="472" spans="2:10" ht="36" customHeight="1" x14ac:dyDescent="0.3">
      <c r="B472" s="15" t="s">
        <v>231</v>
      </c>
      <c r="C472" s="8" t="s">
        <v>102</v>
      </c>
      <c r="D472" s="31" t="s">
        <v>88</v>
      </c>
      <c r="E472" s="31" t="s">
        <v>87</v>
      </c>
      <c r="F472" s="31" t="s">
        <v>551</v>
      </c>
      <c r="G472" s="2" t="s">
        <v>230</v>
      </c>
      <c r="H472" s="63"/>
      <c r="I472" s="68">
        <v>0</v>
      </c>
      <c r="J472" s="68">
        <v>482859.1</v>
      </c>
    </row>
    <row r="473" spans="2:10" ht="25.5" customHeight="1" x14ac:dyDescent="0.3">
      <c r="B473" s="4" t="s">
        <v>239</v>
      </c>
      <c r="C473" s="8" t="s">
        <v>102</v>
      </c>
      <c r="D473" s="31" t="s">
        <v>88</v>
      </c>
      <c r="E473" s="31" t="s">
        <v>87</v>
      </c>
      <c r="F473" s="31" t="s">
        <v>551</v>
      </c>
      <c r="G473" s="2" t="s">
        <v>237</v>
      </c>
      <c r="H473" s="63"/>
      <c r="I473" s="68"/>
      <c r="J473" s="68">
        <v>33855.599999999999</v>
      </c>
    </row>
    <row r="474" spans="2:10" ht="84.75" customHeight="1" x14ac:dyDescent="0.3">
      <c r="B474" s="105" t="s">
        <v>217</v>
      </c>
      <c r="C474" s="8" t="s">
        <v>102</v>
      </c>
      <c r="D474" s="31" t="s">
        <v>88</v>
      </c>
      <c r="E474" s="31" t="s">
        <v>87</v>
      </c>
      <c r="F474" s="31" t="s">
        <v>552</v>
      </c>
      <c r="G474" s="2"/>
      <c r="H474" s="63"/>
      <c r="I474" s="68">
        <f>I475+I476</f>
        <v>78</v>
      </c>
      <c r="J474" s="68">
        <f>J475+J476</f>
        <v>76379.493000000002</v>
      </c>
    </row>
    <row r="475" spans="2:10" ht="36.75" customHeight="1" x14ac:dyDescent="0.3">
      <c r="B475" s="15" t="s">
        <v>231</v>
      </c>
      <c r="C475" s="8" t="s">
        <v>102</v>
      </c>
      <c r="D475" s="31" t="s">
        <v>88</v>
      </c>
      <c r="E475" s="31" t="s">
        <v>87</v>
      </c>
      <c r="F475" s="31" t="s">
        <v>552</v>
      </c>
      <c r="G475" s="2" t="s">
        <v>230</v>
      </c>
      <c r="H475" s="63"/>
      <c r="I475" s="68">
        <v>135</v>
      </c>
      <c r="J475" s="68">
        <f>70509.893+135</f>
        <v>70644.892999999996</v>
      </c>
    </row>
    <row r="476" spans="2:10" ht="30.75" customHeight="1" x14ac:dyDescent="0.3">
      <c r="B476" s="4" t="s">
        <v>239</v>
      </c>
      <c r="C476" s="8" t="s">
        <v>102</v>
      </c>
      <c r="D476" s="31" t="s">
        <v>88</v>
      </c>
      <c r="E476" s="31" t="s">
        <v>87</v>
      </c>
      <c r="F476" s="31" t="s">
        <v>552</v>
      </c>
      <c r="G476" s="2" t="s">
        <v>237</v>
      </c>
      <c r="H476" s="63"/>
      <c r="I476" s="68">
        <v>-57</v>
      </c>
      <c r="J476" s="68">
        <f>5791.6-57</f>
        <v>5734.6</v>
      </c>
    </row>
    <row r="477" spans="2:10" ht="105" customHeight="1" x14ac:dyDescent="0.3">
      <c r="B477" s="22" t="s">
        <v>272</v>
      </c>
      <c r="C477" s="8" t="s">
        <v>102</v>
      </c>
      <c r="D477" s="31" t="s">
        <v>88</v>
      </c>
      <c r="E477" s="31" t="s">
        <v>87</v>
      </c>
      <c r="F477" s="31" t="s">
        <v>555</v>
      </c>
      <c r="G477" s="2"/>
      <c r="H477" s="63"/>
      <c r="I477" s="63"/>
      <c r="J477" s="68">
        <f>J478+J479</f>
        <v>2186.9</v>
      </c>
    </row>
    <row r="478" spans="2:10" ht="29.25" customHeight="1" x14ac:dyDescent="0.3">
      <c r="B478" s="15" t="s">
        <v>231</v>
      </c>
      <c r="C478" s="8" t="s">
        <v>102</v>
      </c>
      <c r="D478" s="31" t="s">
        <v>88</v>
      </c>
      <c r="E478" s="31" t="s">
        <v>87</v>
      </c>
      <c r="F478" s="31" t="s">
        <v>555</v>
      </c>
      <c r="G478" s="2" t="s">
        <v>230</v>
      </c>
      <c r="H478" s="63"/>
      <c r="I478" s="63"/>
      <c r="J478" s="68">
        <v>2116.9</v>
      </c>
    </row>
    <row r="479" spans="2:10" ht="27" customHeight="1" x14ac:dyDescent="0.3">
      <c r="B479" s="4" t="s">
        <v>239</v>
      </c>
      <c r="C479" s="8" t="s">
        <v>102</v>
      </c>
      <c r="D479" s="31" t="s">
        <v>88</v>
      </c>
      <c r="E479" s="31" t="s">
        <v>87</v>
      </c>
      <c r="F479" s="31" t="s">
        <v>555</v>
      </c>
      <c r="G479" s="2" t="s">
        <v>237</v>
      </c>
      <c r="H479" s="63"/>
      <c r="I479" s="63"/>
      <c r="J479" s="68">
        <v>70</v>
      </c>
    </row>
    <row r="480" spans="2:10" ht="123.75" customHeight="1" x14ac:dyDescent="0.3">
      <c r="B480" s="4" t="s">
        <v>42</v>
      </c>
      <c r="C480" s="8" t="s">
        <v>102</v>
      </c>
      <c r="D480" s="31" t="s">
        <v>88</v>
      </c>
      <c r="E480" s="31" t="s">
        <v>87</v>
      </c>
      <c r="F480" s="31" t="s">
        <v>41</v>
      </c>
      <c r="G480" s="2"/>
      <c r="H480" s="63"/>
      <c r="I480" s="68">
        <f>I481+I482</f>
        <v>0</v>
      </c>
      <c r="J480" s="68">
        <f>J481+J482</f>
        <v>1470.5</v>
      </c>
    </row>
    <row r="481" spans="2:10" ht="30.75" customHeight="1" x14ac:dyDescent="0.3">
      <c r="B481" s="15" t="s">
        <v>231</v>
      </c>
      <c r="C481" s="8" t="s">
        <v>102</v>
      </c>
      <c r="D481" s="31" t="s">
        <v>88</v>
      </c>
      <c r="E481" s="31" t="s">
        <v>87</v>
      </c>
      <c r="F481" s="31" t="s">
        <v>41</v>
      </c>
      <c r="G481" s="2" t="s">
        <v>230</v>
      </c>
      <c r="H481" s="63"/>
      <c r="I481" s="68">
        <v>0</v>
      </c>
      <c r="J481" s="68">
        <v>1090.5820000000001</v>
      </c>
    </row>
    <row r="482" spans="2:10" ht="20.25" customHeight="1" x14ac:dyDescent="0.3">
      <c r="B482" s="4" t="s">
        <v>239</v>
      </c>
      <c r="C482" s="8" t="s">
        <v>102</v>
      </c>
      <c r="D482" s="31" t="s">
        <v>88</v>
      </c>
      <c r="E482" s="31" t="s">
        <v>87</v>
      </c>
      <c r="F482" s="31" t="s">
        <v>41</v>
      </c>
      <c r="G482" s="2" t="s">
        <v>237</v>
      </c>
      <c r="H482" s="63"/>
      <c r="I482" s="68">
        <v>0</v>
      </c>
      <c r="J482" s="68">
        <v>379.91800000000001</v>
      </c>
    </row>
    <row r="483" spans="2:10" ht="75" customHeight="1" x14ac:dyDescent="0.3">
      <c r="B483" s="136" t="s">
        <v>273</v>
      </c>
      <c r="C483" s="8" t="s">
        <v>102</v>
      </c>
      <c r="D483" s="2" t="s">
        <v>88</v>
      </c>
      <c r="E483" s="2" t="s">
        <v>87</v>
      </c>
      <c r="F483" s="2" t="s">
        <v>556</v>
      </c>
      <c r="G483" s="2"/>
      <c r="H483" s="63"/>
      <c r="I483" s="63"/>
      <c r="J483" s="68">
        <f>J484</f>
        <v>0</v>
      </c>
    </row>
    <row r="484" spans="2:10" ht="37.5" customHeight="1" x14ac:dyDescent="0.3">
      <c r="B484" s="4" t="s">
        <v>357</v>
      </c>
      <c r="C484" s="8" t="s">
        <v>102</v>
      </c>
      <c r="D484" s="2" t="s">
        <v>88</v>
      </c>
      <c r="E484" s="2" t="s">
        <v>87</v>
      </c>
      <c r="F484" s="2" t="s">
        <v>557</v>
      </c>
      <c r="G484" s="2"/>
      <c r="H484" s="63"/>
      <c r="I484" s="63"/>
      <c r="J484" s="68">
        <f>J485</f>
        <v>0</v>
      </c>
    </row>
    <row r="485" spans="2:10" ht="37.5" customHeight="1" x14ac:dyDescent="0.3">
      <c r="B485" s="15" t="s">
        <v>231</v>
      </c>
      <c r="C485" s="8" t="s">
        <v>102</v>
      </c>
      <c r="D485" s="2" t="s">
        <v>88</v>
      </c>
      <c r="E485" s="2" t="s">
        <v>87</v>
      </c>
      <c r="F485" s="2" t="s">
        <v>557</v>
      </c>
      <c r="G485" s="2" t="s">
        <v>230</v>
      </c>
      <c r="H485" s="63"/>
      <c r="I485" s="63"/>
      <c r="J485" s="68">
        <f>36.5-36.5</f>
        <v>0</v>
      </c>
    </row>
    <row r="486" spans="2:10" ht="59.25" customHeight="1" x14ac:dyDescent="0.3">
      <c r="B486" s="22" t="s">
        <v>247</v>
      </c>
      <c r="C486" s="37">
        <v>925</v>
      </c>
      <c r="D486" s="32" t="s">
        <v>88</v>
      </c>
      <c r="E486" s="31" t="s">
        <v>87</v>
      </c>
      <c r="F486" s="9" t="s">
        <v>533</v>
      </c>
      <c r="G486" s="32"/>
      <c r="H486" s="63"/>
      <c r="I486" s="63"/>
      <c r="J486" s="68">
        <f>J487</f>
        <v>250</v>
      </c>
    </row>
    <row r="487" spans="2:10" ht="46.5" customHeight="1" x14ac:dyDescent="0.3">
      <c r="B487" s="15" t="s">
        <v>261</v>
      </c>
      <c r="C487" s="37">
        <v>925</v>
      </c>
      <c r="D487" s="32" t="s">
        <v>88</v>
      </c>
      <c r="E487" s="32" t="s">
        <v>87</v>
      </c>
      <c r="F487" s="31" t="s">
        <v>534</v>
      </c>
      <c r="G487" s="31"/>
      <c r="H487" s="63"/>
      <c r="I487" s="63"/>
      <c r="J487" s="68">
        <f>J488</f>
        <v>250</v>
      </c>
    </row>
    <row r="488" spans="2:10" ht="37.5" customHeight="1" x14ac:dyDescent="0.3">
      <c r="B488" s="13" t="s">
        <v>262</v>
      </c>
      <c r="C488" s="37">
        <v>925</v>
      </c>
      <c r="D488" s="32" t="s">
        <v>88</v>
      </c>
      <c r="E488" s="32" t="s">
        <v>87</v>
      </c>
      <c r="F488" s="31" t="s">
        <v>535</v>
      </c>
      <c r="G488" s="31"/>
      <c r="H488" s="63"/>
      <c r="I488" s="63"/>
      <c r="J488" s="68">
        <f>J489</f>
        <v>250</v>
      </c>
    </row>
    <row r="489" spans="2:10" ht="37.5" customHeight="1" x14ac:dyDescent="0.3">
      <c r="B489" s="10" t="s">
        <v>231</v>
      </c>
      <c r="C489" s="37">
        <v>925</v>
      </c>
      <c r="D489" s="32" t="s">
        <v>88</v>
      </c>
      <c r="E489" s="32" t="s">
        <v>87</v>
      </c>
      <c r="F489" s="31" t="s">
        <v>535</v>
      </c>
      <c r="G489" s="31" t="s">
        <v>230</v>
      </c>
      <c r="H489" s="63"/>
      <c r="I489" s="63"/>
      <c r="J489" s="68">
        <v>250</v>
      </c>
    </row>
    <row r="490" spans="2:10" ht="43.5" customHeight="1" x14ac:dyDescent="0.3">
      <c r="B490" s="22" t="s">
        <v>136</v>
      </c>
      <c r="C490" s="8" t="s">
        <v>102</v>
      </c>
      <c r="D490" s="2" t="s">
        <v>88</v>
      </c>
      <c r="E490" s="2" t="s">
        <v>86</v>
      </c>
      <c r="F490" s="101"/>
      <c r="G490" s="2"/>
      <c r="H490" s="63"/>
      <c r="I490" s="63"/>
      <c r="J490" s="68">
        <f>J491</f>
        <v>90</v>
      </c>
    </row>
    <row r="491" spans="2:10" ht="43.5" customHeight="1" x14ac:dyDescent="0.3">
      <c r="B491" s="117" t="s">
        <v>317</v>
      </c>
      <c r="C491" s="8" t="s">
        <v>102</v>
      </c>
      <c r="D491" s="2" t="s">
        <v>88</v>
      </c>
      <c r="E491" s="2" t="s">
        <v>86</v>
      </c>
      <c r="F491" s="2" t="s">
        <v>546</v>
      </c>
      <c r="G491" s="2"/>
      <c r="H491" s="63"/>
      <c r="I491" s="63"/>
      <c r="J491" s="68">
        <f>J492</f>
        <v>90</v>
      </c>
    </row>
    <row r="492" spans="2:10" ht="56.25" x14ac:dyDescent="0.3">
      <c r="B492" s="136" t="s">
        <v>273</v>
      </c>
      <c r="C492" s="8" t="s">
        <v>102</v>
      </c>
      <c r="D492" s="2" t="s">
        <v>88</v>
      </c>
      <c r="E492" s="2" t="s">
        <v>86</v>
      </c>
      <c r="F492" s="2" t="s">
        <v>556</v>
      </c>
      <c r="G492" s="2"/>
      <c r="H492" s="63"/>
      <c r="I492" s="63"/>
      <c r="J492" s="68">
        <f>J493</f>
        <v>90</v>
      </c>
    </row>
    <row r="493" spans="2:10" ht="41.25" customHeight="1" x14ac:dyDescent="0.3">
      <c r="B493" s="113" t="s">
        <v>99</v>
      </c>
      <c r="C493" s="8" t="s">
        <v>102</v>
      </c>
      <c r="D493" s="2" t="s">
        <v>88</v>
      </c>
      <c r="E493" s="2" t="s">
        <v>86</v>
      </c>
      <c r="F493" s="2" t="s">
        <v>558</v>
      </c>
      <c r="G493" s="2"/>
      <c r="H493" s="63"/>
      <c r="I493" s="255">
        <f>I494</f>
        <v>0</v>
      </c>
      <c r="J493" s="68">
        <f>J494+J495</f>
        <v>90</v>
      </c>
    </row>
    <row r="494" spans="2:10" ht="27.75" customHeight="1" x14ac:dyDescent="0.3">
      <c r="B494" s="13" t="s">
        <v>231</v>
      </c>
      <c r="C494" s="8" t="s">
        <v>102</v>
      </c>
      <c r="D494" s="2" t="s">
        <v>88</v>
      </c>
      <c r="E494" s="2" t="s">
        <v>86</v>
      </c>
      <c r="F494" s="2" t="s">
        <v>558</v>
      </c>
      <c r="G494" s="31" t="s">
        <v>230</v>
      </c>
      <c r="H494" s="30" t="e">
        <f>#REF!</f>
        <v>#REF!</v>
      </c>
      <c r="I494" s="249">
        <v>0</v>
      </c>
      <c r="J494" s="68">
        <v>63.043999999999997</v>
      </c>
    </row>
    <row r="495" spans="2:10" ht="27.75" customHeight="1" x14ac:dyDescent="0.3">
      <c r="B495" s="13" t="s">
        <v>239</v>
      </c>
      <c r="C495" s="8" t="s">
        <v>102</v>
      </c>
      <c r="D495" s="2" t="s">
        <v>88</v>
      </c>
      <c r="E495" s="2" t="s">
        <v>86</v>
      </c>
      <c r="F495" s="2" t="s">
        <v>558</v>
      </c>
      <c r="G495" s="31" t="s">
        <v>237</v>
      </c>
      <c r="H495" s="30"/>
      <c r="I495" s="249">
        <v>0</v>
      </c>
      <c r="J495" s="68">
        <v>26.956</v>
      </c>
    </row>
    <row r="496" spans="2:10" ht="36.75" customHeight="1" x14ac:dyDescent="0.3">
      <c r="B496" s="5" t="s">
        <v>100</v>
      </c>
      <c r="C496" s="8" t="s">
        <v>102</v>
      </c>
      <c r="D496" s="12" t="s">
        <v>88</v>
      </c>
      <c r="E496" s="2" t="s">
        <v>88</v>
      </c>
      <c r="F496" s="12"/>
      <c r="G496" s="12"/>
      <c r="H496" s="63"/>
      <c r="I496" s="68">
        <f>I497</f>
        <v>3.7999999999999812E-2</v>
      </c>
      <c r="J496" s="68">
        <f>J497</f>
        <v>6617.1</v>
      </c>
    </row>
    <row r="497" spans="2:10" ht="34.5" customHeight="1" x14ac:dyDescent="0.3">
      <c r="B497" s="117" t="s">
        <v>274</v>
      </c>
      <c r="C497" s="8" t="s">
        <v>102</v>
      </c>
      <c r="D497" s="12" t="s">
        <v>88</v>
      </c>
      <c r="E497" s="2" t="s">
        <v>88</v>
      </c>
      <c r="F497" s="12" t="s">
        <v>488</v>
      </c>
      <c r="G497" s="12"/>
      <c r="H497" s="63"/>
      <c r="I497" s="68">
        <f>I498+I505</f>
        <v>3.7999999999999812E-2</v>
      </c>
      <c r="J497" s="68">
        <f>J498+J505</f>
        <v>6617.1</v>
      </c>
    </row>
    <row r="498" spans="2:10" ht="81" customHeight="1" x14ac:dyDescent="0.3">
      <c r="B498" s="142" t="s">
        <v>245</v>
      </c>
      <c r="C498" s="8" t="s">
        <v>102</v>
      </c>
      <c r="D498" s="12" t="s">
        <v>88</v>
      </c>
      <c r="E498" s="2" t="s">
        <v>88</v>
      </c>
      <c r="F498" s="12" t="s">
        <v>529</v>
      </c>
      <c r="G498" s="12"/>
      <c r="H498" s="63"/>
      <c r="I498" s="68">
        <f>I499+I502</f>
        <v>3.7999999999999812E-2</v>
      </c>
      <c r="J498" s="68">
        <f>J499+J502</f>
        <v>6617.1</v>
      </c>
    </row>
    <row r="499" spans="2:10" ht="83.25" customHeight="1" x14ac:dyDescent="0.3">
      <c r="B499" s="142" t="s">
        <v>309</v>
      </c>
      <c r="C499" s="8" t="s">
        <v>102</v>
      </c>
      <c r="D499" s="12" t="s">
        <v>88</v>
      </c>
      <c r="E499" s="2" t="s">
        <v>88</v>
      </c>
      <c r="F499" s="12" t="s">
        <v>531</v>
      </c>
      <c r="G499" s="12"/>
      <c r="H499" s="63"/>
      <c r="I499" s="68">
        <f>I500+I501</f>
        <v>3.7999999999999812E-2</v>
      </c>
      <c r="J499" s="68">
        <f>J500+J501</f>
        <v>3247.7999999999997</v>
      </c>
    </row>
    <row r="500" spans="2:10" ht="30" customHeight="1" x14ac:dyDescent="0.3">
      <c r="B500" s="5" t="s">
        <v>231</v>
      </c>
      <c r="C500" s="8" t="s">
        <v>102</v>
      </c>
      <c r="D500" s="31" t="s">
        <v>88</v>
      </c>
      <c r="E500" s="12" t="s">
        <v>88</v>
      </c>
      <c r="F500" s="12" t="s">
        <v>531</v>
      </c>
      <c r="G500" s="32" t="s">
        <v>230</v>
      </c>
      <c r="H500" s="66">
        <v>0</v>
      </c>
      <c r="I500" s="66">
        <v>2.238</v>
      </c>
      <c r="J500" s="68">
        <f>3040.54567+2.238</f>
        <v>3042.7836699999998</v>
      </c>
    </row>
    <row r="501" spans="2:10" ht="30" customHeight="1" x14ac:dyDescent="0.3">
      <c r="B501" s="180" t="s">
        <v>658</v>
      </c>
      <c r="C501" s="8" t="s">
        <v>102</v>
      </c>
      <c r="D501" s="31" t="s">
        <v>88</v>
      </c>
      <c r="E501" s="12" t="s">
        <v>88</v>
      </c>
      <c r="F501" s="12" t="s">
        <v>531</v>
      </c>
      <c r="G501" s="32" t="s">
        <v>237</v>
      </c>
      <c r="H501" s="66"/>
      <c r="I501" s="66">
        <v>-2.2000000000000002</v>
      </c>
      <c r="J501" s="68">
        <f>207.25433-2.238</f>
        <v>205.01633000000001</v>
      </c>
    </row>
    <row r="502" spans="2:10" ht="66.75" customHeight="1" x14ac:dyDescent="0.3">
      <c r="B502" s="180" t="s">
        <v>64</v>
      </c>
      <c r="C502" s="8" t="s">
        <v>102</v>
      </c>
      <c r="D502" s="31" t="s">
        <v>88</v>
      </c>
      <c r="E502" s="12" t="s">
        <v>88</v>
      </c>
      <c r="F502" s="12" t="s">
        <v>63</v>
      </c>
      <c r="G502" s="32"/>
      <c r="H502" s="66"/>
      <c r="I502" s="66">
        <f>I503</f>
        <v>0</v>
      </c>
      <c r="J502" s="68">
        <f>J503+J504</f>
        <v>3369.3</v>
      </c>
    </row>
    <row r="503" spans="2:10" ht="30" customHeight="1" x14ac:dyDescent="0.3">
      <c r="B503" s="5" t="s">
        <v>231</v>
      </c>
      <c r="C503" s="8" t="s">
        <v>102</v>
      </c>
      <c r="D503" s="31" t="s">
        <v>88</v>
      </c>
      <c r="E503" s="12" t="s">
        <v>88</v>
      </c>
      <c r="F503" s="12" t="s">
        <v>63</v>
      </c>
      <c r="G503" s="32" t="s">
        <v>230</v>
      </c>
      <c r="H503" s="66"/>
      <c r="I503" s="66">
        <v>0</v>
      </c>
      <c r="J503" s="257">
        <f>3369.3-326.109</f>
        <v>3043.1910000000003</v>
      </c>
    </row>
    <row r="504" spans="2:10" ht="30" customHeight="1" x14ac:dyDescent="0.3">
      <c r="B504" s="180" t="s">
        <v>658</v>
      </c>
      <c r="C504" s="8" t="s">
        <v>102</v>
      </c>
      <c r="D504" s="31" t="s">
        <v>88</v>
      </c>
      <c r="E504" s="12" t="s">
        <v>88</v>
      </c>
      <c r="F504" s="12" t="s">
        <v>63</v>
      </c>
      <c r="G504" s="32" t="s">
        <v>237</v>
      </c>
      <c r="H504" s="66"/>
      <c r="I504" s="66"/>
      <c r="J504" s="68">
        <v>326.10899999999998</v>
      </c>
    </row>
    <row r="505" spans="2:10" ht="60" customHeight="1" x14ac:dyDescent="0.3">
      <c r="B505" s="178" t="s">
        <v>627</v>
      </c>
      <c r="C505" s="89" t="s">
        <v>102</v>
      </c>
      <c r="D505" s="131" t="s">
        <v>88</v>
      </c>
      <c r="E505" s="179" t="s">
        <v>88</v>
      </c>
      <c r="F505" s="179" t="s">
        <v>628</v>
      </c>
      <c r="G505" s="133"/>
      <c r="H505" s="246"/>
      <c r="I505" s="246">
        <f>I506</f>
        <v>0</v>
      </c>
      <c r="J505" s="181">
        <f>J506</f>
        <v>0</v>
      </c>
    </row>
    <row r="506" spans="2:10" ht="58.5" customHeight="1" x14ac:dyDescent="0.3">
      <c r="B506" s="178" t="s">
        <v>201</v>
      </c>
      <c r="C506" s="89" t="s">
        <v>102</v>
      </c>
      <c r="D506" s="131" t="s">
        <v>88</v>
      </c>
      <c r="E506" s="179" t="s">
        <v>88</v>
      </c>
      <c r="F506" s="179" t="s">
        <v>626</v>
      </c>
      <c r="G506" s="133"/>
      <c r="H506" s="246"/>
      <c r="I506" s="246">
        <f>I507</f>
        <v>0</v>
      </c>
      <c r="J506" s="181">
        <f>J507</f>
        <v>0</v>
      </c>
    </row>
    <row r="507" spans="2:10" ht="31.5" customHeight="1" x14ac:dyDescent="0.3">
      <c r="B507" s="180" t="s">
        <v>658</v>
      </c>
      <c r="C507" s="89" t="s">
        <v>102</v>
      </c>
      <c r="D507" s="131" t="s">
        <v>88</v>
      </c>
      <c r="E507" s="179" t="s">
        <v>88</v>
      </c>
      <c r="F507" s="179" t="s">
        <v>626</v>
      </c>
      <c r="G507" s="133" t="s">
        <v>237</v>
      </c>
      <c r="H507" s="246"/>
      <c r="I507" s="246">
        <v>0</v>
      </c>
      <c r="J507" s="181">
        <f>1456.7-1456.7</f>
        <v>0</v>
      </c>
    </row>
    <row r="508" spans="2:10" ht="31.5" customHeight="1" x14ac:dyDescent="0.3">
      <c r="B508" s="10" t="s">
        <v>98</v>
      </c>
      <c r="C508" s="8" t="s">
        <v>102</v>
      </c>
      <c r="D508" s="2" t="s">
        <v>88</v>
      </c>
      <c r="E508" s="2" t="s">
        <v>92</v>
      </c>
      <c r="F508" s="2"/>
      <c r="G508" s="2"/>
      <c r="H508" s="70"/>
      <c r="I508" s="66">
        <f>I509+I513</f>
        <v>0</v>
      </c>
      <c r="J508" s="66">
        <f>J509+J513</f>
        <v>69469.16</v>
      </c>
    </row>
    <row r="509" spans="2:10" ht="81" customHeight="1" x14ac:dyDescent="0.3">
      <c r="B509" s="121" t="s">
        <v>560</v>
      </c>
      <c r="C509" s="91" t="s">
        <v>102</v>
      </c>
      <c r="D509" s="97" t="s">
        <v>88</v>
      </c>
      <c r="E509" s="97" t="s">
        <v>92</v>
      </c>
      <c r="F509" s="95" t="s">
        <v>460</v>
      </c>
      <c r="G509" s="12"/>
      <c r="H509" s="63"/>
      <c r="I509" s="63"/>
      <c r="J509" s="66">
        <f>J510</f>
        <v>165</v>
      </c>
    </row>
    <row r="510" spans="2:10" ht="61.5" customHeight="1" x14ac:dyDescent="0.3">
      <c r="B510" s="118" t="s">
        <v>278</v>
      </c>
      <c r="C510" s="8" t="s">
        <v>102</v>
      </c>
      <c r="D510" s="2" t="s">
        <v>88</v>
      </c>
      <c r="E510" s="2" t="s">
        <v>92</v>
      </c>
      <c r="F510" s="2" t="s">
        <v>461</v>
      </c>
      <c r="G510" s="2"/>
      <c r="H510" s="63"/>
      <c r="I510" s="63"/>
      <c r="J510" s="66">
        <f>J511</f>
        <v>165</v>
      </c>
    </row>
    <row r="511" spans="2:10" ht="48" customHeight="1" x14ac:dyDescent="0.3">
      <c r="B511" s="119" t="s">
        <v>295</v>
      </c>
      <c r="C511" s="8" t="s">
        <v>102</v>
      </c>
      <c r="D511" s="2" t="s">
        <v>88</v>
      </c>
      <c r="E511" s="2" t="s">
        <v>92</v>
      </c>
      <c r="F511" s="2" t="s">
        <v>463</v>
      </c>
      <c r="G511" s="2"/>
      <c r="H511" s="63"/>
      <c r="I511" s="63"/>
      <c r="J511" s="66">
        <f>J512</f>
        <v>165</v>
      </c>
    </row>
    <row r="512" spans="2:10" ht="28.5" customHeight="1" x14ac:dyDescent="0.3">
      <c r="B512" s="118" t="s">
        <v>231</v>
      </c>
      <c r="C512" s="8" t="s">
        <v>102</v>
      </c>
      <c r="D512" s="2" t="s">
        <v>88</v>
      </c>
      <c r="E512" s="2" t="s">
        <v>92</v>
      </c>
      <c r="F512" s="2" t="s">
        <v>463</v>
      </c>
      <c r="G512" s="2" t="s">
        <v>230</v>
      </c>
      <c r="H512" s="63"/>
      <c r="I512" s="63"/>
      <c r="J512" s="66">
        <v>165</v>
      </c>
    </row>
    <row r="513" spans="2:10" ht="44.25" customHeight="1" x14ac:dyDescent="0.3">
      <c r="B513" s="117" t="s">
        <v>317</v>
      </c>
      <c r="C513" s="8" t="s">
        <v>102</v>
      </c>
      <c r="D513" s="2" t="s">
        <v>242</v>
      </c>
      <c r="E513" s="2" t="s">
        <v>92</v>
      </c>
      <c r="F513" s="2" t="s">
        <v>546</v>
      </c>
      <c r="G513" s="2"/>
      <c r="H513" s="63"/>
      <c r="I513" s="66">
        <f>I519+I523+I514</f>
        <v>0</v>
      </c>
      <c r="J513" s="66">
        <f>J519+J523+J514</f>
        <v>69304.160000000003</v>
      </c>
    </row>
    <row r="514" spans="2:10" ht="44.25" customHeight="1" x14ac:dyDescent="0.3">
      <c r="B514" s="117" t="s">
        <v>270</v>
      </c>
      <c r="C514" s="91" t="s">
        <v>102</v>
      </c>
      <c r="D514" s="95" t="s">
        <v>88</v>
      </c>
      <c r="E514" s="95" t="s">
        <v>92</v>
      </c>
      <c r="F514" s="95" t="s">
        <v>547</v>
      </c>
      <c r="G514" s="2"/>
      <c r="H514" s="63"/>
      <c r="I514" s="66">
        <f>I515+I517</f>
        <v>0</v>
      </c>
      <c r="J514" s="66">
        <f>J515+J517</f>
        <v>1202.296</v>
      </c>
    </row>
    <row r="515" spans="2:10" ht="63" customHeight="1" x14ac:dyDescent="0.3">
      <c r="B515" s="117" t="s">
        <v>310</v>
      </c>
      <c r="C515" s="91" t="s">
        <v>102</v>
      </c>
      <c r="D515" s="95" t="s">
        <v>88</v>
      </c>
      <c r="E515" s="95" t="s">
        <v>92</v>
      </c>
      <c r="F515" s="95" t="s">
        <v>548</v>
      </c>
      <c r="G515" s="95"/>
      <c r="H515" s="63"/>
      <c r="I515" s="66">
        <f>I516</f>
        <v>0</v>
      </c>
      <c r="J515" s="66">
        <f>J516</f>
        <v>202.29599999999999</v>
      </c>
    </row>
    <row r="516" spans="2:10" ht="62.25" customHeight="1" x14ac:dyDescent="0.3">
      <c r="B516" s="10" t="s">
        <v>222</v>
      </c>
      <c r="C516" s="91" t="s">
        <v>102</v>
      </c>
      <c r="D516" s="95" t="s">
        <v>88</v>
      </c>
      <c r="E516" s="95" t="s">
        <v>92</v>
      </c>
      <c r="F516" s="95" t="s">
        <v>548</v>
      </c>
      <c r="G516" s="95" t="s">
        <v>181</v>
      </c>
      <c r="H516" s="63"/>
      <c r="I516" s="68">
        <v>0</v>
      </c>
      <c r="J516" s="66">
        <v>202.29599999999999</v>
      </c>
    </row>
    <row r="517" spans="2:10" ht="62.25" customHeight="1" x14ac:dyDescent="0.3">
      <c r="B517" s="4" t="s">
        <v>48</v>
      </c>
      <c r="C517" s="91" t="s">
        <v>102</v>
      </c>
      <c r="D517" s="95" t="s">
        <v>88</v>
      </c>
      <c r="E517" s="95" t="s">
        <v>92</v>
      </c>
      <c r="F517" s="95" t="s">
        <v>47</v>
      </c>
      <c r="G517" s="95"/>
      <c r="H517" s="63"/>
      <c r="I517" s="68">
        <f>I518</f>
        <v>0</v>
      </c>
      <c r="J517" s="66">
        <f>J518</f>
        <v>1000</v>
      </c>
    </row>
    <row r="518" spans="2:10" ht="46.5" customHeight="1" x14ac:dyDescent="0.3">
      <c r="B518" s="13" t="s">
        <v>231</v>
      </c>
      <c r="C518" s="91" t="s">
        <v>102</v>
      </c>
      <c r="D518" s="95" t="s">
        <v>88</v>
      </c>
      <c r="E518" s="95" t="s">
        <v>92</v>
      </c>
      <c r="F518" s="95" t="s">
        <v>47</v>
      </c>
      <c r="G518" s="95" t="s">
        <v>230</v>
      </c>
      <c r="H518" s="63"/>
      <c r="I518" s="68">
        <v>0</v>
      </c>
      <c r="J518" s="66">
        <v>1000</v>
      </c>
    </row>
    <row r="519" spans="2:10" ht="36" customHeight="1" x14ac:dyDescent="0.3">
      <c r="B519" s="117" t="s">
        <v>275</v>
      </c>
      <c r="C519" s="8" t="s">
        <v>102</v>
      </c>
      <c r="D519" s="2" t="s">
        <v>88</v>
      </c>
      <c r="E519" s="2" t="s">
        <v>92</v>
      </c>
      <c r="F519" s="2" t="s">
        <v>561</v>
      </c>
      <c r="G519" s="2"/>
      <c r="H519" s="63"/>
      <c r="I519" s="66">
        <f>I520</f>
        <v>0</v>
      </c>
      <c r="J519" s="66">
        <f>J520</f>
        <v>14313</v>
      </c>
    </row>
    <row r="520" spans="2:10" ht="47.25" customHeight="1" x14ac:dyDescent="0.3">
      <c r="B520" s="117" t="s">
        <v>311</v>
      </c>
      <c r="C520" s="8" t="s">
        <v>102</v>
      </c>
      <c r="D520" s="2" t="s">
        <v>88</v>
      </c>
      <c r="E520" s="2" t="s">
        <v>92</v>
      </c>
      <c r="F520" s="2" t="s">
        <v>562</v>
      </c>
      <c r="G520" s="2"/>
      <c r="H520" s="63"/>
      <c r="I520" s="66">
        <f>I521+I522</f>
        <v>0</v>
      </c>
      <c r="J520" s="66">
        <f>J521+J522</f>
        <v>14313</v>
      </c>
    </row>
    <row r="521" spans="2:10" ht="32.25" customHeight="1" x14ac:dyDescent="0.3">
      <c r="B521" s="13" t="s">
        <v>231</v>
      </c>
      <c r="C521" s="8" t="s">
        <v>102</v>
      </c>
      <c r="D521" s="2" t="s">
        <v>88</v>
      </c>
      <c r="E521" s="2" t="s">
        <v>92</v>
      </c>
      <c r="F521" s="2" t="s">
        <v>562</v>
      </c>
      <c r="G521" s="2" t="s">
        <v>230</v>
      </c>
      <c r="H521" s="63"/>
      <c r="I521" s="68">
        <v>0</v>
      </c>
      <c r="J521" s="66">
        <v>13568.037969999999</v>
      </c>
    </row>
    <row r="522" spans="2:10" ht="27" customHeight="1" x14ac:dyDescent="0.3">
      <c r="B522" s="13" t="s">
        <v>239</v>
      </c>
      <c r="C522" s="8" t="s">
        <v>102</v>
      </c>
      <c r="D522" s="2" t="s">
        <v>88</v>
      </c>
      <c r="E522" s="2" t="s">
        <v>92</v>
      </c>
      <c r="F522" s="2" t="s">
        <v>562</v>
      </c>
      <c r="G522" s="2" t="s">
        <v>237</v>
      </c>
      <c r="H522" s="63"/>
      <c r="I522" s="68">
        <v>0</v>
      </c>
      <c r="J522" s="66">
        <v>744.96203000000003</v>
      </c>
    </row>
    <row r="523" spans="2:10" ht="74.25" customHeight="1" x14ac:dyDescent="0.3">
      <c r="B523" s="136" t="s">
        <v>273</v>
      </c>
      <c r="C523" s="8" t="s">
        <v>102</v>
      </c>
      <c r="D523" s="2" t="s">
        <v>88</v>
      </c>
      <c r="E523" s="2" t="s">
        <v>92</v>
      </c>
      <c r="F523" s="2" t="s">
        <v>556</v>
      </c>
      <c r="G523" s="2"/>
      <c r="H523" s="63"/>
      <c r="I523" s="68">
        <f>I524+I528</f>
        <v>0</v>
      </c>
      <c r="J523" s="68">
        <f>J524+J528</f>
        <v>53788.864000000001</v>
      </c>
    </row>
    <row r="524" spans="2:10" ht="47.25" customHeight="1" x14ac:dyDescent="0.3">
      <c r="B524" s="10" t="s">
        <v>195</v>
      </c>
      <c r="C524" s="8" t="s">
        <v>102</v>
      </c>
      <c r="D524" s="2" t="s">
        <v>88</v>
      </c>
      <c r="E524" s="2" t="s">
        <v>92</v>
      </c>
      <c r="F524" s="2" t="s">
        <v>563</v>
      </c>
      <c r="G524" s="2"/>
      <c r="H524" s="63"/>
      <c r="I524" s="63"/>
      <c r="J524" s="68">
        <f>J525+J526+J527</f>
        <v>9228.7999999999993</v>
      </c>
    </row>
    <row r="525" spans="2:10" ht="43.5" customHeight="1" x14ac:dyDescent="0.3">
      <c r="B525" s="116" t="s">
        <v>221</v>
      </c>
      <c r="C525" s="8" t="s">
        <v>102</v>
      </c>
      <c r="D525" s="2" t="s">
        <v>88</v>
      </c>
      <c r="E525" s="2" t="s">
        <v>92</v>
      </c>
      <c r="F525" s="2" t="s">
        <v>563</v>
      </c>
      <c r="G525" s="2" t="s">
        <v>180</v>
      </c>
      <c r="H525" s="63"/>
      <c r="I525" s="63"/>
      <c r="J525" s="68">
        <v>8571.4</v>
      </c>
    </row>
    <row r="526" spans="2:10" ht="59.25" customHeight="1" x14ac:dyDescent="0.3">
      <c r="B526" s="113" t="s">
        <v>222</v>
      </c>
      <c r="C526" s="8" t="s">
        <v>102</v>
      </c>
      <c r="D526" s="2" t="s">
        <v>88</v>
      </c>
      <c r="E526" s="2" t="s">
        <v>92</v>
      </c>
      <c r="F526" s="2" t="s">
        <v>563</v>
      </c>
      <c r="G526" s="2" t="s">
        <v>181</v>
      </c>
      <c r="H526" s="63"/>
      <c r="I526" s="63"/>
      <c r="J526" s="68">
        <v>645.5</v>
      </c>
    </row>
    <row r="527" spans="2:10" ht="38.25" customHeight="1" x14ac:dyDescent="0.3">
      <c r="B527" s="113" t="s">
        <v>338</v>
      </c>
      <c r="C527" s="8" t="s">
        <v>102</v>
      </c>
      <c r="D527" s="2" t="s">
        <v>88</v>
      </c>
      <c r="E527" s="2" t="s">
        <v>92</v>
      </c>
      <c r="F527" s="2" t="s">
        <v>563</v>
      </c>
      <c r="G527" s="2" t="s">
        <v>182</v>
      </c>
      <c r="H527" s="63"/>
      <c r="I527" s="63"/>
      <c r="J527" s="68">
        <v>11.9</v>
      </c>
    </row>
    <row r="528" spans="2:10" ht="56.25" x14ac:dyDescent="0.3">
      <c r="B528" s="114" t="s">
        <v>201</v>
      </c>
      <c r="C528" s="8" t="s">
        <v>102</v>
      </c>
      <c r="D528" s="12" t="s">
        <v>88</v>
      </c>
      <c r="E528" s="12" t="s">
        <v>92</v>
      </c>
      <c r="F528" s="12" t="s">
        <v>558</v>
      </c>
      <c r="G528" s="12"/>
      <c r="H528" s="63"/>
      <c r="I528" s="68">
        <f>I529+I530+I531</f>
        <v>0</v>
      </c>
      <c r="J528" s="68">
        <f>J529+J530+J531</f>
        <v>44560.064000000006</v>
      </c>
    </row>
    <row r="529" spans="1:10" ht="44.25" customHeight="1" x14ac:dyDescent="0.3">
      <c r="B529" s="116" t="s">
        <v>183</v>
      </c>
      <c r="C529" s="8" t="s">
        <v>102</v>
      </c>
      <c r="D529" s="12" t="s">
        <v>88</v>
      </c>
      <c r="E529" s="12" t="s">
        <v>92</v>
      </c>
      <c r="F529" s="12" t="s">
        <v>558</v>
      </c>
      <c r="G529" s="12" t="s">
        <v>184</v>
      </c>
      <c r="H529" s="63"/>
      <c r="I529" s="68">
        <v>0</v>
      </c>
      <c r="J529" s="68">
        <v>36626.574000000001</v>
      </c>
    </row>
    <row r="530" spans="1:10" ht="57" customHeight="1" x14ac:dyDescent="0.3">
      <c r="B530" s="113" t="s">
        <v>222</v>
      </c>
      <c r="C530" s="8" t="s">
        <v>102</v>
      </c>
      <c r="D530" s="12" t="s">
        <v>88</v>
      </c>
      <c r="E530" s="12" t="s">
        <v>92</v>
      </c>
      <c r="F530" s="12" t="s">
        <v>558</v>
      </c>
      <c r="G530" s="12" t="s">
        <v>181</v>
      </c>
      <c r="H530" s="63"/>
      <c r="I530" s="68">
        <v>0</v>
      </c>
      <c r="J530" s="68">
        <v>7381.2259999999997</v>
      </c>
    </row>
    <row r="531" spans="1:10" ht="29.25" customHeight="1" x14ac:dyDescent="0.3">
      <c r="B531" s="113" t="s">
        <v>338</v>
      </c>
      <c r="C531" s="8" t="s">
        <v>102</v>
      </c>
      <c r="D531" s="12" t="s">
        <v>88</v>
      </c>
      <c r="E531" s="12" t="s">
        <v>92</v>
      </c>
      <c r="F531" s="12" t="s">
        <v>558</v>
      </c>
      <c r="G531" s="12" t="s">
        <v>182</v>
      </c>
      <c r="H531" s="63"/>
      <c r="I531" s="68">
        <v>0</v>
      </c>
      <c r="J531" s="68">
        <v>552.26400000000001</v>
      </c>
    </row>
    <row r="532" spans="1:10" ht="32.25" customHeight="1" x14ac:dyDescent="0.3">
      <c r="B532" s="115" t="s">
        <v>137</v>
      </c>
      <c r="C532" s="8" t="s">
        <v>102</v>
      </c>
      <c r="D532" s="9" t="s">
        <v>105</v>
      </c>
      <c r="E532" s="9" t="s">
        <v>91</v>
      </c>
      <c r="F532" s="9"/>
      <c r="G532" s="9"/>
      <c r="H532" s="122"/>
      <c r="I532" s="96">
        <f>I535</f>
        <v>0</v>
      </c>
      <c r="J532" s="96">
        <f>J535</f>
        <v>12808.5</v>
      </c>
    </row>
    <row r="533" spans="1:10" ht="42.75" customHeight="1" x14ac:dyDescent="0.3">
      <c r="B533" s="117" t="s">
        <v>317</v>
      </c>
      <c r="C533" s="8" t="s">
        <v>102</v>
      </c>
      <c r="D533" s="9" t="s">
        <v>105</v>
      </c>
      <c r="E533" s="9" t="s">
        <v>91</v>
      </c>
      <c r="F533" s="9" t="s">
        <v>546</v>
      </c>
      <c r="G533" s="9"/>
      <c r="H533" s="122"/>
      <c r="I533" s="96">
        <f t="shared" ref="I533:J535" si="17">I534</f>
        <v>0</v>
      </c>
      <c r="J533" s="96">
        <f t="shared" si="17"/>
        <v>12808.5</v>
      </c>
    </row>
    <row r="534" spans="1:10" ht="45.75" customHeight="1" x14ac:dyDescent="0.3">
      <c r="B534" s="117" t="s">
        <v>270</v>
      </c>
      <c r="C534" s="8" t="s">
        <v>102</v>
      </c>
      <c r="D534" s="9" t="s">
        <v>105</v>
      </c>
      <c r="E534" s="9" t="s">
        <v>91</v>
      </c>
      <c r="F534" s="9" t="s">
        <v>547</v>
      </c>
      <c r="G534" s="9"/>
      <c r="H534" s="122"/>
      <c r="I534" s="96">
        <f t="shared" si="17"/>
        <v>0</v>
      </c>
      <c r="J534" s="96">
        <f t="shared" si="17"/>
        <v>12808.5</v>
      </c>
    </row>
    <row r="535" spans="1:10" ht="136.5" customHeight="1" x14ac:dyDescent="0.3">
      <c r="B535" s="22" t="s">
        <v>276</v>
      </c>
      <c r="C535" s="8" t="s">
        <v>102</v>
      </c>
      <c r="D535" s="31" t="s">
        <v>105</v>
      </c>
      <c r="E535" s="31" t="s">
        <v>91</v>
      </c>
      <c r="F535" s="31" t="s">
        <v>564</v>
      </c>
      <c r="G535" s="31"/>
      <c r="H535" s="63"/>
      <c r="I535" s="68">
        <f t="shared" si="17"/>
        <v>0</v>
      </c>
      <c r="J535" s="68">
        <f t="shared" si="17"/>
        <v>12808.5</v>
      </c>
    </row>
    <row r="536" spans="1:10" ht="50.25" customHeight="1" x14ac:dyDescent="0.3">
      <c r="B536" s="120" t="s">
        <v>233</v>
      </c>
      <c r="C536" s="8" t="s">
        <v>102</v>
      </c>
      <c r="D536" s="31" t="s">
        <v>105</v>
      </c>
      <c r="E536" s="31" t="s">
        <v>91</v>
      </c>
      <c r="F536" s="31" t="s">
        <v>564</v>
      </c>
      <c r="G536" s="31" t="s">
        <v>232</v>
      </c>
      <c r="H536" s="63"/>
      <c r="I536" s="68">
        <v>0</v>
      </c>
      <c r="J536" s="68">
        <v>12808.5</v>
      </c>
    </row>
    <row r="537" spans="1:10" ht="50.25" customHeight="1" x14ac:dyDescent="0.3">
      <c r="B537" s="22" t="s">
        <v>178</v>
      </c>
      <c r="C537" s="8" t="s">
        <v>102</v>
      </c>
      <c r="D537" s="55" t="s">
        <v>105</v>
      </c>
      <c r="E537" s="55" t="s">
        <v>85</v>
      </c>
      <c r="F537" s="55"/>
      <c r="G537" s="55"/>
      <c r="H537" s="63"/>
      <c r="I537" s="63"/>
      <c r="J537" s="68">
        <f>J538</f>
        <v>48</v>
      </c>
    </row>
    <row r="538" spans="1:10" ht="50.25" customHeight="1" x14ac:dyDescent="0.3">
      <c r="B538" s="4" t="s">
        <v>306</v>
      </c>
      <c r="C538" s="8" t="s">
        <v>102</v>
      </c>
      <c r="D538" s="9" t="s">
        <v>105</v>
      </c>
      <c r="E538" s="9" t="s">
        <v>85</v>
      </c>
      <c r="F538" s="2" t="s">
        <v>514</v>
      </c>
      <c r="G538" s="2"/>
      <c r="H538" s="63"/>
      <c r="I538" s="63"/>
      <c r="J538" s="68">
        <f>J539</f>
        <v>48</v>
      </c>
    </row>
    <row r="539" spans="1:10" ht="100.5" customHeight="1" x14ac:dyDescent="0.3">
      <c r="B539" s="4" t="s">
        <v>318</v>
      </c>
      <c r="C539" s="8" t="s">
        <v>102</v>
      </c>
      <c r="D539" s="9" t="s">
        <v>105</v>
      </c>
      <c r="E539" s="9" t="s">
        <v>85</v>
      </c>
      <c r="F539" s="2" t="s">
        <v>541</v>
      </c>
      <c r="G539" s="2"/>
      <c r="H539" s="63"/>
      <c r="I539" s="63"/>
      <c r="J539" s="68">
        <f>J540</f>
        <v>48</v>
      </c>
    </row>
    <row r="540" spans="1:10" ht="63.75" customHeight="1" x14ac:dyDescent="0.3">
      <c r="B540" s="4" t="s">
        <v>319</v>
      </c>
      <c r="C540" s="8" t="s">
        <v>102</v>
      </c>
      <c r="D540" s="9" t="s">
        <v>105</v>
      </c>
      <c r="E540" s="9" t="s">
        <v>85</v>
      </c>
      <c r="F540" s="2" t="s">
        <v>621</v>
      </c>
      <c r="G540" s="2"/>
      <c r="H540" s="63"/>
      <c r="I540" s="63"/>
      <c r="J540" s="68">
        <f>J541</f>
        <v>48</v>
      </c>
    </row>
    <row r="541" spans="1:10" ht="50.25" customHeight="1" x14ac:dyDescent="0.3">
      <c r="B541" s="59" t="s">
        <v>233</v>
      </c>
      <c r="C541" s="8" t="s">
        <v>102</v>
      </c>
      <c r="D541" s="9" t="s">
        <v>105</v>
      </c>
      <c r="E541" s="9" t="s">
        <v>85</v>
      </c>
      <c r="F541" s="2" t="s">
        <v>621</v>
      </c>
      <c r="G541" s="2" t="s">
        <v>232</v>
      </c>
      <c r="H541" s="63"/>
      <c r="I541" s="63"/>
      <c r="J541" s="68">
        <v>48</v>
      </c>
    </row>
    <row r="542" spans="1:10" ht="90" customHeight="1" x14ac:dyDescent="0.2">
      <c r="A542" s="26" t="s">
        <v>126</v>
      </c>
      <c r="B542" s="3" t="s">
        <v>129</v>
      </c>
      <c r="C542" s="18" t="s">
        <v>103</v>
      </c>
      <c r="D542" s="17"/>
      <c r="E542" s="17"/>
      <c r="F542" s="17"/>
      <c r="G542" s="17"/>
      <c r="H542" s="63"/>
      <c r="I542" s="65">
        <f>I543+I559</f>
        <v>1025.3</v>
      </c>
      <c r="J542" s="65">
        <f>J543+J559</f>
        <v>91184.74</v>
      </c>
    </row>
    <row r="543" spans="1:10" ht="34.5" customHeight="1" x14ac:dyDescent="0.3">
      <c r="B543" s="14" t="s">
        <v>81</v>
      </c>
      <c r="C543" s="8" t="s">
        <v>103</v>
      </c>
      <c r="D543" s="12" t="s">
        <v>88</v>
      </c>
      <c r="E543" s="12"/>
      <c r="F543" s="12"/>
      <c r="G543" s="12"/>
      <c r="H543" s="63"/>
      <c r="I543" s="66">
        <f>I544</f>
        <v>1025.3</v>
      </c>
      <c r="J543" s="66">
        <f>J544</f>
        <v>49048.812000000005</v>
      </c>
    </row>
    <row r="544" spans="1:10" ht="22.5" customHeight="1" x14ac:dyDescent="0.3">
      <c r="B544" s="104" t="s">
        <v>82</v>
      </c>
      <c r="C544" s="8" t="s">
        <v>103</v>
      </c>
      <c r="D544" s="2" t="s">
        <v>88</v>
      </c>
      <c r="E544" s="2" t="s">
        <v>87</v>
      </c>
      <c r="F544" s="2"/>
      <c r="G544" s="2"/>
      <c r="H544" s="63"/>
      <c r="I544" s="66">
        <f>I545</f>
        <v>1025.3</v>
      </c>
      <c r="J544" s="66">
        <f>J545</f>
        <v>49048.812000000005</v>
      </c>
    </row>
    <row r="545" spans="2:10" ht="45" customHeight="1" x14ac:dyDescent="0.3">
      <c r="B545" s="22" t="s">
        <v>263</v>
      </c>
      <c r="C545" s="8" t="s">
        <v>103</v>
      </c>
      <c r="D545" s="2" t="s">
        <v>88</v>
      </c>
      <c r="E545" s="2" t="s">
        <v>87</v>
      </c>
      <c r="F545" s="58" t="s">
        <v>569</v>
      </c>
      <c r="G545" s="2"/>
      <c r="H545" s="63"/>
      <c r="I545" s="68">
        <f>I546+I553+I556</f>
        <v>1025.3</v>
      </c>
      <c r="J545" s="66">
        <f>J546+J553+J556</f>
        <v>49048.812000000005</v>
      </c>
    </row>
    <row r="546" spans="2:10" ht="45" customHeight="1" x14ac:dyDescent="0.3">
      <c r="B546" s="114" t="s">
        <v>313</v>
      </c>
      <c r="C546" s="91" t="s">
        <v>103</v>
      </c>
      <c r="D546" s="97" t="s">
        <v>88</v>
      </c>
      <c r="E546" s="98" t="s">
        <v>87</v>
      </c>
      <c r="F546" s="97" t="s">
        <v>570</v>
      </c>
      <c r="G546" s="31"/>
      <c r="H546" s="63"/>
      <c r="I546" s="68">
        <f>I547+I549+I551</f>
        <v>0</v>
      </c>
      <c r="J546" s="66">
        <f>J547+J551+J549</f>
        <v>17133.312000000002</v>
      </c>
    </row>
    <row r="547" spans="2:10" ht="45" customHeight="1" x14ac:dyDescent="0.3">
      <c r="B547" s="105" t="s">
        <v>314</v>
      </c>
      <c r="C547" s="91" t="s">
        <v>103</v>
      </c>
      <c r="D547" s="97" t="s">
        <v>88</v>
      </c>
      <c r="E547" s="98" t="s">
        <v>87</v>
      </c>
      <c r="F547" s="97" t="s">
        <v>571</v>
      </c>
      <c r="G547" s="31"/>
      <c r="H547" s="63"/>
      <c r="I547" s="68">
        <f>I548</f>
        <v>0</v>
      </c>
      <c r="J547" s="66">
        <f>J548</f>
        <v>10223.812</v>
      </c>
    </row>
    <row r="548" spans="2:10" ht="31.5" customHeight="1" x14ac:dyDescent="0.3">
      <c r="B548" s="113" t="s">
        <v>231</v>
      </c>
      <c r="C548" s="91" t="s">
        <v>103</v>
      </c>
      <c r="D548" s="97" t="s">
        <v>88</v>
      </c>
      <c r="E548" s="98" t="s">
        <v>87</v>
      </c>
      <c r="F548" s="97" t="s">
        <v>571</v>
      </c>
      <c r="G548" s="94" t="s">
        <v>230</v>
      </c>
      <c r="H548" s="63"/>
      <c r="I548" s="68">
        <v>0</v>
      </c>
      <c r="J548" s="66">
        <v>10223.812</v>
      </c>
    </row>
    <row r="549" spans="2:10" ht="102.75" customHeight="1" x14ac:dyDescent="0.3">
      <c r="B549" s="113" t="s">
        <v>50</v>
      </c>
      <c r="C549" s="91" t="s">
        <v>103</v>
      </c>
      <c r="D549" s="97" t="s">
        <v>88</v>
      </c>
      <c r="E549" s="98" t="s">
        <v>87</v>
      </c>
      <c r="F549" s="97" t="s">
        <v>49</v>
      </c>
      <c r="G549" s="94"/>
      <c r="H549" s="63"/>
      <c r="I549" s="68">
        <f>I550</f>
        <v>0</v>
      </c>
      <c r="J549" s="66">
        <f>J550</f>
        <v>6633.3</v>
      </c>
    </row>
    <row r="550" spans="2:10" ht="31.5" customHeight="1" x14ac:dyDescent="0.3">
      <c r="B550" s="113" t="s">
        <v>231</v>
      </c>
      <c r="C550" s="91" t="s">
        <v>103</v>
      </c>
      <c r="D550" s="97" t="s">
        <v>88</v>
      </c>
      <c r="E550" s="98" t="s">
        <v>87</v>
      </c>
      <c r="F550" s="97" t="s">
        <v>49</v>
      </c>
      <c r="G550" s="94" t="s">
        <v>230</v>
      </c>
      <c r="H550" s="63"/>
      <c r="I550" s="68">
        <v>0</v>
      </c>
      <c r="J550" s="66">
        <v>6633.3</v>
      </c>
    </row>
    <row r="551" spans="2:10" ht="115.5" customHeight="1" x14ac:dyDescent="0.3">
      <c r="B551" s="117" t="s">
        <v>211</v>
      </c>
      <c r="C551" s="8" t="s">
        <v>103</v>
      </c>
      <c r="D551" s="2" t="s">
        <v>88</v>
      </c>
      <c r="E551" s="2" t="s">
        <v>87</v>
      </c>
      <c r="F551" s="2" t="s">
        <v>572</v>
      </c>
      <c r="G551" s="2"/>
      <c r="H551" s="63"/>
      <c r="I551" s="63"/>
      <c r="J551" s="68">
        <f>J552</f>
        <v>276.2</v>
      </c>
    </row>
    <row r="552" spans="2:10" ht="31.5" customHeight="1" x14ac:dyDescent="0.3">
      <c r="B552" s="113" t="s">
        <v>231</v>
      </c>
      <c r="C552" s="8" t="s">
        <v>103</v>
      </c>
      <c r="D552" s="2" t="s">
        <v>88</v>
      </c>
      <c r="E552" s="2" t="s">
        <v>87</v>
      </c>
      <c r="F552" s="2" t="s">
        <v>572</v>
      </c>
      <c r="G552" s="99" t="s">
        <v>230</v>
      </c>
      <c r="H552" s="63"/>
      <c r="I552" s="63"/>
      <c r="J552" s="68">
        <v>276.2</v>
      </c>
    </row>
    <row r="553" spans="2:10" ht="45" customHeight="1" x14ac:dyDescent="0.3">
      <c r="B553" s="113" t="s">
        <v>315</v>
      </c>
      <c r="C553" s="91" t="s">
        <v>103</v>
      </c>
      <c r="D553" s="97" t="s">
        <v>88</v>
      </c>
      <c r="E553" s="98" t="s">
        <v>87</v>
      </c>
      <c r="F553" s="97" t="s">
        <v>573</v>
      </c>
      <c r="G553" s="94"/>
      <c r="H553" s="63"/>
      <c r="I553" s="66">
        <f>I554</f>
        <v>2339.1</v>
      </c>
      <c r="J553" s="66">
        <f>J554</f>
        <v>2339.1</v>
      </c>
    </row>
    <row r="554" spans="2:10" ht="63.75" customHeight="1" x14ac:dyDescent="0.3">
      <c r="B554" s="113" t="s">
        <v>316</v>
      </c>
      <c r="C554" s="91" t="s">
        <v>103</v>
      </c>
      <c r="D554" s="97" t="s">
        <v>88</v>
      </c>
      <c r="E554" s="98" t="s">
        <v>87</v>
      </c>
      <c r="F554" s="97" t="s">
        <v>574</v>
      </c>
      <c r="G554" s="94"/>
      <c r="H554" s="63"/>
      <c r="I554" s="66">
        <f>I555</f>
        <v>2339.1</v>
      </c>
      <c r="J554" s="66">
        <f>J555</f>
        <v>2339.1</v>
      </c>
    </row>
    <row r="555" spans="2:10" ht="26.25" customHeight="1" x14ac:dyDescent="0.3">
      <c r="B555" s="113" t="s">
        <v>231</v>
      </c>
      <c r="C555" s="91" t="s">
        <v>103</v>
      </c>
      <c r="D555" s="97" t="s">
        <v>88</v>
      </c>
      <c r="E555" s="98" t="s">
        <v>87</v>
      </c>
      <c r="F555" s="97" t="s">
        <v>574</v>
      </c>
      <c r="G555" s="94" t="s">
        <v>230</v>
      </c>
      <c r="H555" s="63"/>
      <c r="I555" s="68">
        <v>2339.1</v>
      </c>
      <c r="J555" s="66">
        <v>2339.1</v>
      </c>
    </row>
    <row r="556" spans="2:10" ht="66" customHeight="1" x14ac:dyDescent="0.3">
      <c r="B556" s="115" t="s">
        <v>264</v>
      </c>
      <c r="C556" s="8" t="s">
        <v>103</v>
      </c>
      <c r="D556" s="2" t="s">
        <v>88</v>
      </c>
      <c r="E556" s="2" t="s">
        <v>87</v>
      </c>
      <c r="F556" s="2" t="s">
        <v>575</v>
      </c>
      <c r="G556" s="2"/>
      <c r="H556" s="63"/>
      <c r="I556" s="68">
        <f>I557</f>
        <v>-1313.8</v>
      </c>
      <c r="J556" s="66">
        <f>J557</f>
        <v>29576.400000000001</v>
      </c>
    </row>
    <row r="557" spans="2:10" ht="61.5" customHeight="1" x14ac:dyDescent="0.3">
      <c r="B557" s="115" t="s">
        <v>201</v>
      </c>
      <c r="C557" s="8" t="s">
        <v>103</v>
      </c>
      <c r="D557" s="2" t="s">
        <v>88</v>
      </c>
      <c r="E557" s="2" t="s">
        <v>87</v>
      </c>
      <c r="F557" s="2" t="s">
        <v>576</v>
      </c>
      <c r="G557" s="2"/>
      <c r="H557" s="63"/>
      <c r="I557" s="68">
        <f>I558</f>
        <v>-1313.8</v>
      </c>
      <c r="J557" s="68">
        <f>J558</f>
        <v>29576.400000000001</v>
      </c>
    </row>
    <row r="558" spans="2:10" ht="28.5" customHeight="1" x14ac:dyDescent="0.3">
      <c r="B558" s="90" t="s">
        <v>234</v>
      </c>
      <c r="C558" s="91" t="s">
        <v>103</v>
      </c>
      <c r="D558" s="95" t="s">
        <v>88</v>
      </c>
      <c r="E558" s="95" t="s">
        <v>87</v>
      </c>
      <c r="F558" s="2" t="s">
        <v>576</v>
      </c>
      <c r="G558" s="95" t="s">
        <v>230</v>
      </c>
      <c r="H558" s="63"/>
      <c r="I558" s="257">
        <v>-1313.8</v>
      </c>
      <c r="J558" s="68">
        <f>30890.2-1313.8</f>
        <v>29576.400000000001</v>
      </c>
    </row>
    <row r="559" spans="2:10" ht="28.5" customHeight="1" x14ac:dyDescent="0.3">
      <c r="B559" s="33" t="s">
        <v>188</v>
      </c>
      <c r="C559" s="8" t="s">
        <v>103</v>
      </c>
      <c r="D559" s="9" t="s">
        <v>90</v>
      </c>
      <c r="E559" s="9"/>
      <c r="F559" s="9"/>
      <c r="G559" s="9"/>
      <c r="H559" s="63"/>
      <c r="I559" s="66">
        <f>I560+I585</f>
        <v>0</v>
      </c>
      <c r="J559" s="66">
        <f>J560+J585</f>
        <v>42135.928</v>
      </c>
    </row>
    <row r="560" spans="2:10" ht="24" customHeight="1" x14ac:dyDescent="0.3">
      <c r="B560" s="33" t="s">
        <v>144</v>
      </c>
      <c r="C560" s="8" t="s">
        <v>103</v>
      </c>
      <c r="D560" s="2" t="s">
        <v>90</v>
      </c>
      <c r="E560" s="2" t="s">
        <v>84</v>
      </c>
      <c r="F560" s="2"/>
      <c r="G560" s="2"/>
      <c r="H560" s="63"/>
      <c r="I560" s="66">
        <f>I564+I582+I561</f>
        <v>0</v>
      </c>
      <c r="J560" s="66">
        <f>J564+J582+J561</f>
        <v>35852.14</v>
      </c>
    </row>
    <row r="561" spans="2:10" ht="98.25" customHeight="1" x14ac:dyDescent="0.3">
      <c r="B561" s="135" t="s">
        <v>442</v>
      </c>
      <c r="C561" s="8" t="s">
        <v>103</v>
      </c>
      <c r="D561" s="2" t="s">
        <v>90</v>
      </c>
      <c r="E561" s="2" t="s">
        <v>84</v>
      </c>
      <c r="F561" s="32" t="s">
        <v>441</v>
      </c>
      <c r="G561" s="32"/>
      <c r="H561" s="63"/>
      <c r="I561" s="63"/>
      <c r="J561" s="66">
        <f>J562</f>
        <v>20</v>
      </c>
    </row>
    <row r="562" spans="2:10" ht="74.25" customHeight="1" x14ac:dyDescent="0.3">
      <c r="B562" s="135" t="s">
        <v>283</v>
      </c>
      <c r="C562" s="8" t="s">
        <v>103</v>
      </c>
      <c r="D562" s="2" t="s">
        <v>90</v>
      </c>
      <c r="E562" s="2" t="s">
        <v>84</v>
      </c>
      <c r="F562" s="32" t="s">
        <v>443</v>
      </c>
      <c r="G562" s="32"/>
      <c r="H562" s="63"/>
      <c r="I562" s="63"/>
      <c r="J562" s="66">
        <f>J563</f>
        <v>20</v>
      </c>
    </row>
    <row r="563" spans="2:10" ht="40.5" customHeight="1" x14ac:dyDescent="0.3">
      <c r="B563" s="113" t="s">
        <v>231</v>
      </c>
      <c r="C563" s="8" t="s">
        <v>103</v>
      </c>
      <c r="D563" s="2" t="s">
        <v>90</v>
      </c>
      <c r="E563" s="2" t="s">
        <v>84</v>
      </c>
      <c r="F563" s="32" t="s">
        <v>443</v>
      </c>
      <c r="G563" s="32" t="s">
        <v>230</v>
      </c>
      <c r="H563" s="63"/>
      <c r="I563" s="63"/>
      <c r="J563" s="66">
        <v>20</v>
      </c>
    </row>
    <row r="564" spans="2:10" ht="47.25" customHeight="1" x14ac:dyDescent="0.3">
      <c r="B564" s="22" t="s">
        <v>263</v>
      </c>
      <c r="C564" s="8" t="s">
        <v>103</v>
      </c>
      <c r="D564" s="2" t="s">
        <v>90</v>
      </c>
      <c r="E564" s="2" t="s">
        <v>84</v>
      </c>
      <c r="F564" s="2" t="s">
        <v>569</v>
      </c>
      <c r="G564" s="2"/>
      <c r="H564" s="63"/>
      <c r="I564" s="66">
        <f>I565+I570+I579+I576</f>
        <v>0</v>
      </c>
      <c r="J564" s="66">
        <f>J565+J570+J579+J576</f>
        <v>35442.339999999997</v>
      </c>
    </row>
    <row r="565" spans="2:10" ht="40.5" customHeight="1" x14ac:dyDescent="0.3">
      <c r="B565" s="105" t="s">
        <v>265</v>
      </c>
      <c r="C565" s="8" t="s">
        <v>103</v>
      </c>
      <c r="D565" s="31" t="s">
        <v>90</v>
      </c>
      <c r="E565" s="31" t="s">
        <v>84</v>
      </c>
      <c r="F565" s="55" t="s">
        <v>579</v>
      </c>
      <c r="G565" s="2"/>
      <c r="H565" s="63"/>
      <c r="I565" s="110">
        <f>I566</f>
        <v>0</v>
      </c>
      <c r="J565" s="68">
        <f>J566</f>
        <v>6622.3</v>
      </c>
    </row>
    <row r="566" spans="2:10" ht="45" customHeight="1" x14ac:dyDescent="0.3">
      <c r="B566" s="105" t="s">
        <v>312</v>
      </c>
      <c r="C566" s="8" t="s">
        <v>103</v>
      </c>
      <c r="D566" s="2" t="s">
        <v>90</v>
      </c>
      <c r="E566" s="2" t="s">
        <v>84</v>
      </c>
      <c r="F566" s="2" t="s">
        <v>580</v>
      </c>
      <c r="G566" s="2"/>
      <c r="H566" s="63"/>
      <c r="I566" s="66">
        <f>I567+I569</f>
        <v>0</v>
      </c>
      <c r="J566" s="66">
        <f>J567+J569+J568</f>
        <v>6622.3</v>
      </c>
    </row>
    <row r="567" spans="2:10" ht="59.25" customHeight="1" x14ac:dyDescent="0.3">
      <c r="B567" s="113" t="s">
        <v>222</v>
      </c>
      <c r="C567" s="8" t="s">
        <v>103</v>
      </c>
      <c r="D567" s="31" t="s">
        <v>90</v>
      </c>
      <c r="E567" s="31" t="s">
        <v>84</v>
      </c>
      <c r="F567" s="2" t="s">
        <v>580</v>
      </c>
      <c r="G567" s="2" t="s">
        <v>181</v>
      </c>
      <c r="H567" s="63"/>
      <c r="I567" s="68"/>
      <c r="J567" s="66">
        <v>5416.3</v>
      </c>
    </row>
    <row r="568" spans="2:10" ht="31.5" customHeight="1" x14ac:dyDescent="0.3">
      <c r="B568" s="113" t="s">
        <v>58</v>
      </c>
      <c r="C568" s="8" t="s">
        <v>103</v>
      </c>
      <c r="D568" s="31" t="s">
        <v>90</v>
      </c>
      <c r="E568" s="31" t="s">
        <v>84</v>
      </c>
      <c r="F568" s="2" t="s">
        <v>580</v>
      </c>
      <c r="G568" s="2" t="s">
        <v>57</v>
      </c>
      <c r="H568" s="63"/>
      <c r="I568" s="68"/>
      <c r="J568" s="66">
        <v>16</v>
      </c>
    </row>
    <row r="569" spans="2:10" ht="28.5" customHeight="1" x14ac:dyDescent="0.3">
      <c r="B569" s="113" t="s">
        <v>231</v>
      </c>
      <c r="C569" s="8" t="s">
        <v>103</v>
      </c>
      <c r="D569" s="31" t="s">
        <v>90</v>
      </c>
      <c r="E569" s="31" t="s">
        <v>84</v>
      </c>
      <c r="F569" s="2" t="s">
        <v>580</v>
      </c>
      <c r="G569" s="2" t="s">
        <v>230</v>
      </c>
      <c r="H569" s="63"/>
      <c r="I569" s="68">
        <v>0</v>
      </c>
      <c r="J569" s="66">
        <v>1190</v>
      </c>
    </row>
    <row r="570" spans="2:10" ht="46.5" customHeight="1" x14ac:dyDescent="0.3">
      <c r="B570" s="114" t="s">
        <v>313</v>
      </c>
      <c r="C570" s="91" t="s">
        <v>103</v>
      </c>
      <c r="D570" s="97" t="s">
        <v>90</v>
      </c>
      <c r="E570" s="98" t="s">
        <v>84</v>
      </c>
      <c r="F570" s="97" t="s">
        <v>570</v>
      </c>
      <c r="G570" s="31"/>
      <c r="H570" s="63"/>
      <c r="I570" s="68">
        <f>I571+I574</f>
        <v>0</v>
      </c>
      <c r="J570" s="68">
        <f>J571+J574</f>
        <v>15415.4</v>
      </c>
    </row>
    <row r="571" spans="2:10" ht="47.25" customHeight="1" x14ac:dyDescent="0.3">
      <c r="B571" s="105" t="s">
        <v>314</v>
      </c>
      <c r="C571" s="91" t="s">
        <v>103</v>
      </c>
      <c r="D571" s="97" t="s">
        <v>90</v>
      </c>
      <c r="E571" s="98" t="s">
        <v>84</v>
      </c>
      <c r="F571" s="97" t="s">
        <v>571</v>
      </c>
      <c r="G571" s="31"/>
      <c r="H571" s="63"/>
      <c r="I571" s="254">
        <f>I573</f>
        <v>0</v>
      </c>
      <c r="J571" s="68">
        <f>J573+J572</f>
        <v>8135.4</v>
      </c>
    </row>
    <row r="572" spans="2:10" ht="63.75" customHeight="1" x14ac:dyDescent="0.3">
      <c r="B572" s="113" t="s">
        <v>222</v>
      </c>
      <c r="C572" s="91" t="s">
        <v>103</v>
      </c>
      <c r="D572" s="97" t="s">
        <v>90</v>
      </c>
      <c r="E572" s="98" t="s">
        <v>84</v>
      </c>
      <c r="F572" s="97" t="s">
        <v>571</v>
      </c>
      <c r="G572" s="31" t="s">
        <v>181</v>
      </c>
      <c r="H572" s="63"/>
      <c r="I572" s="63"/>
      <c r="J572" s="68">
        <v>105</v>
      </c>
    </row>
    <row r="573" spans="2:10" ht="28.5" customHeight="1" x14ac:dyDescent="0.3">
      <c r="B573" s="113" t="s">
        <v>231</v>
      </c>
      <c r="C573" s="91" t="s">
        <v>103</v>
      </c>
      <c r="D573" s="97" t="s">
        <v>90</v>
      </c>
      <c r="E573" s="98" t="s">
        <v>84</v>
      </c>
      <c r="F573" s="97" t="s">
        <v>571</v>
      </c>
      <c r="G573" s="94" t="s">
        <v>230</v>
      </c>
      <c r="H573" s="63"/>
      <c r="I573" s="254">
        <v>0</v>
      </c>
      <c r="J573" s="68">
        <v>8030.4</v>
      </c>
    </row>
    <row r="574" spans="2:10" ht="98.25" customHeight="1" x14ac:dyDescent="0.3">
      <c r="B574" s="124" t="s">
        <v>50</v>
      </c>
      <c r="C574" s="91" t="s">
        <v>103</v>
      </c>
      <c r="D574" s="97" t="s">
        <v>90</v>
      </c>
      <c r="E574" s="98" t="s">
        <v>84</v>
      </c>
      <c r="F574" s="97" t="s">
        <v>49</v>
      </c>
      <c r="G574" s="94"/>
      <c r="H574" s="63"/>
      <c r="I574" s="68">
        <f>I575</f>
        <v>0</v>
      </c>
      <c r="J574" s="68">
        <f>J575</f>
        <v>7280</v>
      </c>
    </row>
    <row r="575" spans="2:10" ht="28.5" customHeight="1" x14ac:dyDescent="0.3">
      <c r="B575" s="124" t="s">
        <v>231</v>
      </c>
      <c r="C575" s="91" t="s">
        <v>103</v>
      </c>
      <c r="D575" s="97" t="s">
        <v>90</v>
      </c>
      <c r="E575" s="98" t="s">
        <v>84</v>
      </c>
      <c r="F575" s="97" t="s">
        <v>49</v>
      </c>
      <c r="G575" s="94" t="s">
        <v>230</v>
      </c>
      <c r="H575" s="63"/>
      <c r="I575" s="68">
        <v>0</v>
      </c>
      <c r="J575" s="68">
        <v>7280</v>
      </c>
    </row>
    <row r="576" spans="2:10" ht="43.5" customHeight="1" x14ac:dyDescent="0.3">
      <c r="B576" s="10" t="s">
        <v>315</v>
      </c>
      <c r="C576" s="91" t="s">
        <v>103</v>
      </c>
      <c r="D576" s="97" t="s">
        <v>90</v>
      </c>
      <c r="E576" s="98" t="s">
        <v>84</v>
      </c>
      <c r="F576" s="97" t="s">
        <v>573</v>
      </c>
      <c r="G576" s="94"/>
      <c r="H576" s="63"/>
      <c r="I576" s="63"/>
      <c r="J576" s="68">
        <f>J577</f>
        <v>1500</v>
      </c>
    </row>
    <row r="577" spans="2:10" ht="62.25" customHeight="1" x14ac:dyDescent="0.3">
      <c r="B577" s="10" t="s">
        <v>316</v>
      </c>
      <c r="C577" s="91" t="s">
        <v>103</v>
      </c>
      <c r="D577" s="97" t="s">
        <v>90</v>
      </c>
      <c r="E577" s="98" t="s">
        <v>84</v>
      </c>
      <c r="F577" s="97" t="s">
        <v>574</v>
      </c>
      <c r="G577" s="94"/>
      <c r="H577" s="63"/>
      <c r="I577" s="63"/>
      <c r="J577" s="68">
        <v>1500</v>
      </c>
    </row>
    <row r="578" spans="2:10" ht="63" customHeight="1" x14ac:dyDescent="0.3">
      <c r="B578" s="10" t="s">
        <v>222</v>
      </c>
      <c r="C578" s="91" t="s">
        <v>103</v>
      </c>
      <c r="D578" s="97" t="s">
        <v>90</v>
      </c>
      <c r="E578" s="98" t="s">
        <v>84</v>
      </c>
      <c r="F578" s="97" t="s">
        <v>574</v>
      </c>
      <c r="G578" s="94" t="s">
        <v>181</v>
      </c>
      <c r="H578" s="63"/>
      <c r="I578" s="63"/>
      <c r="J578" s="68">
        <v>1500</v>
      </c>
    </row>
    <row r="579" spans="2:10" ht="65.25" customHeight="1" x14ac:dyDescent="0.3">
      <c r="B579" s="115" t="s">
        <v>264</v>
      </c>
      <c r="C579" s="8" t="s">
        <v>103</v>
      </c>
      <c r="D579" s="2" t="s">
        <v>90</v>
      </c>
      <c r="E579" s="2" t="s">
        <v>84</v>
      </c>
      <c r="F579" s="2" t="s">
        <v>575</v>
      </c>
      <c r="G579" s="2"/>
      <c r="H579" s="63"/>
      <c r="I579" s="111">
        <f>I580</f>
        <v>0</v>
      </c>
      <c r="J579" s="68">
        <f>J580</f>
        <v>11904.64</v>
      </c>
    </row>
    <row r="580" spans="2:10" ht="60.75" customHeight="1" x14ac:dyDescent="0.3">
      <c r="B580" s="115" t="s">
        <v>201</v>
      </c>
      <c r="C580" s="8" t="s">
        <v>103</v>
      </c>
      <c r="D580" s="2" t="s">
        <v>90</v>
      </c>
      <c r="E580" s="2" t="s">
        <v>84</v>
      </c>
      <c r="F580" s="2" t="s">
        <v>576</v>
      </c>
      <c r="G580" s="2"/>
      <c r="H580" s="63"/>
      <c r="I580" s="111">
        <f>I581</f>
        <v>0</v>
      </c>
      <c r="J580" s="68">
        <f>J581</f>
        <v>11904.64</v>
      </c>
    </row>
    <row r="581" spans="2:10" ht="40.5" customHeight="1" x14ac:dyDescent="0.3">
      <c r="B581" s="90" t="s">
        <v>231</v>
      </c>
      <c r="C581" s="8" t="s">
        <v>103</v>
      </c>
      <c r="D581" s="2" t="s">
        <v>90</v>
      </c>
      <c r="E581" s="2" t="s">
        <v>84</v>
      </c>
      <c r="F581" s="2" t="s">
        <v>576</v>
      </c>
      <c r="G581" s="2" t="s">
        <v>230</v>
      </c>
      <c r="H581" s="63"/>
      <c r="I581" s="68">
        <v>0</v>
      </c>
      <c r="J581" s="68">
        <v>11904.64</v>
      </c>
    </row>
    <row r="582" spans="2:10" ht="105.75" customHeight="1" x14ac:dyDescent="0.3">
      <c r="B582" s="15" t="s">
        <v>584</v>
      </c>
      <c r="C582" s="8" t="s">
        <v>103</v>
      </c>
      <c r="D582" s="9" t="s">
        <v>90</v>
      </c>
      <c r="E582" s="9" t="s">
        <v>84</v>
      </c>
      <c r="F582" s="9" t="s">
        <v>585</v>
      </c>
      <c r="G582" s="9"/>
      <c r="H582" s="70"/>
      <c r="I582" s="70"/>
      <c r="J582" s="68">
        <f>J583</f>
        <v>389.8</v>
      </c>
    </row>
    <row r="583" spans="2:10" ht="65.25" customHeight="1" x14ac:dyDescent="0.3">
      <c r="B583" s="15" t="s">
        <v>588</v>
      </c>
      <c r="C583" s="8" t="s">
        <v>103</v>
      </c>
      <c r="D583" s="9" t="s">
        <v>90</v>
      </c>
      <c r="E583" s="9" t="s">
        <v>84</v>
      </c>
      <c r="F583" s="9" t="s">
        <v>589</v>
      </c>
      <c r="G583" s="9"/>
      <c r="H583" s="70"/>
      <c r="I583" s="70"/>
      <c r="J583" s="68">
        <f>J584</f>
        <v>389.8</v>
      </c>
    </row>
    <row r="584" spans="2:10" ht="40.5" customHeight="1" x14ac:dyDescent="0.3">
      <c r="B584" s="15" t="s">
        <v>231</v>
      </c>
      <c r="C584" s="8" t="s">
        <v>103</v>
      </c>
      <c r="D584" s="9" t="s">
        <v>90</v>
      </c>
      <c r="E584" s="9" t="s">
        <v>84</v>
      </c>
      <c r="F584" s="9" t="s">
        <v>589</v>
      </c>
      <c r="G584" s="9" t="s">
        <v>230</v>
      </c>
      <c r="H584" s="70"/>
      <c r="I584" s="70"/>
      <c r="J584" s="68">
        <v>389.8</v>
      </c>
    </row>
    <row r="585" spans="2:10" ht="45.75" customHeight="1" x14ac:dyDescent="0.3">
      <c r="B585" s="115" t="s">
        <v>158</v>
      </c>
      <c r="C585" s="8" t="s">
        <v>103</v>
      </c>
      <c r="D585" s="2" t="s">
        <v>90</v>
      </c>
      <c r="E585" s="2" t="s">
        <v>91</v>
      </c>
      <c r="F585" s="2"/>
      <c r="G585" s="2"/>
      <c r="H585" s="63"/>
      <c r="I585" s="66">
        <f>I586</f>
        <v>0</v>
      </c>
      <c r="J585" s="66">
        <f>J586</f>
        <v>6283.7880000000005</v>
      </c>
    </row>
    <row r="586" spans="2:10" ht="45.75" customHeight="1" x14ac:dyDescent="0.3">
      <c r="B586" s="22" t="s">
        <v>263</v>
      </c>
      <c r="C586" s="8" t="s">
        <v>103</v>
      </c>
      <c r="D586" s="2" t="s">
        <v>90</v>
      </c>
      <c r="E586" s="2" t="s">
        <v>91</v>
      </c>
      <c r="F586" s="2" t="s">
        <v>569</v>
      </c>
      <c r="G586" s="2"/>
      <c r="H586" s="63"/>
      <c r="I586" s="66">
        <f>I587+I590+I595</f>
        <v>0</v>
      </c>
      <c r="J586" s="66">
        <f>J587+J590+J595</f>
        <v>6283.7880000000005</v>
      </c>
    </row>
    <row r="587" spans="2:10" ht="45.75" customHeight="1" x14ac:dyDescent="0.3">
      <c r="B587" s="114" t="s">
        <v>350</v>
      </c>
      <c r="C587" s="91" t="s">
        <v>103</v>
      </c>
      <c r="D587" s="97" t="s">
        <v>90</v>
      </c>
      <c r="E587" s="98" t="s">
        <v>91</v>
      </c>
      <c r="F587" s="97" t="s">
        <v>570</v>
      </c>
      <c r="G587" s="31"/>
      <c r="H587" s="63"/>
      <c r="I587" s="66">
        <f>I588</f>
        <v>0</v>
      </c>
      <c r="J587" s="66">
        <f>J588</f>
        <v>344.08800000000002</v>
      </c>
    </row>
    <row r="588" spans="2:10" ht="45.75" customHeight="1" x14ac:dyDescent="0.3">
      <c r="B588" s="105" t="s">
        <v>351</v>
      </c>
      <c r="C588" s="91" t="s">
        <v>103</v>
      </c>
      <c r="D588" s="97" t="s">
        <v>90</v>
      </c>
      <c r="E588" s="98" t="s">
        <v>91</v>
      </c>
      <c r="F588" s="97" t="s">
        <v>571</v>
      </c>
      <c r="G588" s="31"/>
      <c r="H588" s="63"/>
      <c r="I588" s="66">
        <f>I589</f>
        <v>0</v>
      </c>
      <c r="J588" s="66">
        <f>J589</f>
        <v>344.08800000000002</v>
      </c>
    </row>
    <row r="589" spans="2:10" ht="45.75" customHeight="1" x14ac:dyDescent="0.3">
      <c r="B589" s="116" t="s">
        <v>186</v>
      </c>
      <c r="C589" s="91" t="s">
        <v>103</v>
      </c>
      <c r="D589" s="97" t="s">
        <v>90</v>
      </c>
      <c r="E589" s="98" t="s">
        <v>91</v>
      </c>
      <c r="F589" s="97" t="s">
        <v>571</v>
      </c>
      <c r="G589" s="94" t="s">
        <v>184</v>
      </c>
      <c r="H589" s="63"/>
      <c r="I589" s="68">
        <v>0</v>
      </c>
      <c r="J589" s="66">
        <v>344.08800000000002</v>
      </c>
    </row>
    <row r="590" spans="2:10" ht="68.25" customHeight="1" x14ac:dyDescent="0.3">
      <c r="B590" s="115" t="s">
        <v>264</v>
      </c>
      <c r="C590" s="8" t="s">
        <v>103</v>
      </c>
      <c r="D590" s="35" t="s">
        <v>90</v>
      </c>
      <c r="E590" s="2" t="s">
        <v>91</v>
      </c>
      <c r="F590" s="2" t="s">
        <v>575</v>
      </c>
      <c r="G590" s="2"/>
      <c r="H590" s="63"/>
      <c r="I590" s="111">
        <f>I591</f>
        <v>0</v>
      </c>
      <c r="J590" s="68">
        <f>J591</f>
        <v>3087.4</v>
      </c>
    </row>
    <row r="591" spans="2:10" ht="67.5" customHeight="1" x14ac:dyDescent="0.3">
      <c r="B591" s="119" t="s">
        <v>201</v>
      </c>
      <c r="C591" s="8" t="s">
        <v>103</v>
      </c>
      <c r="D591" s="35" t="s">
        <v>90</v>
      </c>
      <c r="E591" s="2" t="s">
        <v>91</v>
      </c>
      <c r="F591" s="2" t="s">
        <v>576</v>
      </c>
      <c r="G591" s="31"/>
      <c r="H591" s="63"/>
      <c r="I591" s="111">
        <f>I592+I593+I594</f>
        <v>0</v>
      </c>
      <c r="J591" s="68">
        <f>J592+J593+J594</f>
        <v>3087.4</v>
      </c>
    </row>
    <row r="592" spans="2:10" ht="48" customHeight="1" x14ac:dyDescent="0.3">
      <c r="B592" s="116" t="s">
        <v>186</v>
      </c>
      <c r="C592" s="8" t="s">
        <v>103</v>
      </c>
      <c r="D592" s="35" t="s">
        <v>90</v>
      </c>
      <c r="E592" s="2" t="s">
        <v>91</v>
      </c>
      <c r="F592" s="2" t="s">
        <v>576</v>
      </c>
      <c r="G592" s="35" t="s">
        <v>184</v>
      </c>
      <c r="H592" s="63"/>
      <c r="I592" s="63"/>
      <c r="J592" s="68">
        <v>2369.3000000000002</v>
      </c>
    </row>
    <row r="593" spans="1:10" ht="60" customHeight="1" x14ac:dyDescent="0.3">
      <c r="B593" s="113" t="s">
        <v>222</v>
      </c>
      <c r="C593" s="8" t="s">
        <v>103</v>
      </c>
      <c r="D593" s="35" t="s">
        <v>90</v>
      </c>
      <c r="E593" s="2" t="s">
        <v>91</v>
      </c>
      <c r="F593" s="2" t="s">
        <v>576</v>
      </c>
      <c r="G593" s="2" t="s">
        <v>181</v>
      </c>
      <c r="H593" s="63"/>
      <c r="I593" s="68">
        <v>0</v>
      </c>
      <c r="J593" s="68">
        <v>706.4</v>
      </c>
    </row>
    <row r="594" spans="1:10" ht="48" customHeight="1" x14ac:dyDescent="0.3">
      <c r="B594" s="113" t="s">
        <v>338</v>
      </c>
      <c r="C594" s="8" t="s">
        <v>103</v>
      </c>
      <c r="D594" s="35" t="s">
        <v>90</v>
      </c>
      <c r="E594" s="2" t="s">
        <v>91</v>
      </c>
      <c r="F594" s="2" t="s">
        <v>576</v>
      </c>
      <c r="G594" s="2" t="s">
        <v>182</v>
      </c>
      <c r="H594" s="63"/>
      <c r="I594" s="63"/>
      <c r="J594" s="68">
        <v>11.7</v>
      </c>
    </row>
    <row r="595" spans="1:10" ht="48" customHeight="1" x14ac:dyDescent="0.3">
      <c r="B595" s="115" t="s">
        <v>337</v>
      </c>
      <c r="C595" s="8" t="s">
        <v>103</v>
      </c>
      <c r="D595" s="35" t="s">
        <v>90</v>
      </c>
      <c r="E595" s="2" t="s">
        <v>91</v>
      </c>
      <c r="F595" s="35" t="s">
        <v>577</v>
      </c>
      <c r="G595" s="2"/>
      <c r="H595" s="63"/>
      <c r="I595" s="63"/>
      <c r="J595" s="68">
        <f>J596</f>
        <v>2852.2999999999997</v>
      </c>
    </row>
    <row r="596" spans="1:10" ht="44.25" customHeight="1" x14ac:dyDescent="0.3">
      <c r="B596" s="115" t="s">
        <v>195</v>
      </c>
      <c r="C596" s="8" t="s">
        <v>103</v>
      </c>
      <c r="D596" s="35" t="s">
        <v>90</v>
      </c>
      <c r="E596" s="2" t="s">
        <v>91</v>
      </c>
      <c r="F596" s="35" t="s">
        <v>578</v>
      </c>
      <c r="G596" s="31"/>
      <c r="H596" s="63"/>
      <c r="I596" s="63"/>
      <c r="J596" s="68">
        <f>J597+J598+J599</f>
        <v>2852.2999999999997</v>
      </c>
    </row>
    <row r="597" spans="1:10" ht="46.5" customHeight="1" x14ac:dyDescent="0.3">
      <c r="B597" s="116" t="s">
        <v>221</v>
      </c>
      <c r="C597" s="8" t="s">
        <v>103</v>
      </c>
      <c r="D597" s="35" t="s">
        <v>90</v>
      </c>
      <c r="E597" s="2" t="s">
        <v>91</v>
      </c>
      <c r="F597" s="35" t="s">
        <v>578</v>
      </c>
      <c r="G597" s="31" t="s">
        <v>180</v>
      </c>
      <c r="H597" s="63"/>
      <c r="I597" s="63"/>
      <c r="J597" s="68">
        <v>2667.39003</v>
      </c>
    </row>
    <row r="598" spans="1:10" ht="61.5" customHeight="1" x14ac:dyDescent="0.3">
      <c r="B598" s="113" t="s">
        <v>222</v>
      </c>
      <c r="C598" s="8" t="s">
        <v>103</v>
      </c>
      <c r="D598" s="35" t="s">
        <v>90</v>
      </c>
      <c r="E598" s="2" t="s">
        <v>91</v>
      </c>
      <c r="F598" s="35" t="s">
        <v>578</v>
      </c>
      <c r="G598" s="106" t="s">
        <v>181</v>
      </c>
      <c r="H598" s="63"/>
      <c r="I598" s="63"/>
      <c r="J598" s="68">
        <v>183.70997</v>
      </c>
    </row>
    <row r="599" spans="1:10" ht="30.75" customHeight="1" x14ac:dyDescent="0.3">
      <c r="B599" s="113" t="s">
        <v>338</v>
      </c>
      <c r="C599" s="8" t="s">
        <v>103</v>
      </c>
      <c r="D599" s="35" t="s">
        <v>90</v>
      </c>
      <c r="E599" s="2" t="s">
        <v>91</v>
      </c>
      <c r="F599" s="35" t="s">
        <v>578</v>
      </c>
      <c r="G599" s="2" t="s">
        <v>182</v>
      </c>
      <c r="H599" s="63"/>
      <c r="I599" s="63"/>
      <c r="J599" s="68">
        <v>1.2</v>
      </c>
    </row>
    <row r="600" spans="1:10" ht="15" customHeight="1" x14ac:dyDescent="0.3">
      <c r="B600" s="10"/>
      <c r="C600" s="8"/>
      <c r="D600" s="2"/>
      <c r="E600" s="2"/>
      <c r="F600" s="2"/>
      <c r="G600" s="2"/>
      <c r="H600" s="63"/>
      <c r="I600" s="63"/>
      <c r="J600" s="68"/>
    </row>
    <row r="601" spans="1:10" ht="64.5" customHeight="1" x14ac:dyDescent="0.2">
      <c r="A601" s="26" t="s">
        <v>127</v>
      </c>
      <c r="B601" s="3" t="s">
        <v>167</v>
      </c>
      <c r="C601" s="18" t="s">
        <v>168</v>
      </c>
      <c r="D601" s="161"/>
      <c r="E601" s="161"/>
      <c r="F601" s="161"/>
      <c r="G601" s="161"/>
      <c r="H601" s="70"/>
      <c r="I601" s="65">
        <f>I602+I618</f>
        <v>0</v>
      </c>
      <c r="J601" s="65">
        <f>J602+J618</f>
        <v>48591.9</v>
      </c>
    </row>
    <row r="602" spans="1:10" ht="30.75" customHeight="1" x14ac:dyDescent="0.3">
      <c r="A602" s="26"/>
      <c r="B602" s="14" t="s">
        <v>81</v>
      </c>
      <c r="C602" s="37">
        <v>929</v>
      </c>
      <c r="D602" s="12" t="s">
        <v>88</v>
      </c>
      <c r="E602" s="12"/>
      <c r="F602" s="12"/>
      <c r="G602" s="8"/>
      <c r="H602" s="30" t="e">
        <f>H603</f>
        <v>#REF!</v>
      </c>
      <c r="I602" s="111">
        <f>I603</f>
        <v>0</v>
      </c>
      <c r="J602" s="68">
        <f>J603</f>
        <v>33512.300000000003</v>
      </c>
    </row>
    <row r="603" spans="1:10" ht="23.25" customHeight="1" x14ac:dyDescent="0.3">
      <c r="A603" s="26"/>
      <c r="B603" s="104" t="s">
        <v>82</v>
      </c>
      <c r="C603" s="37">
        <v>929</v>
      </c>
      <c r="D603" s="9" t="s">
        <v>88</v>
      </c>
      <c r="E603" s="9" t="s">
        <v>87</v>
      </c>
      <c r="F603" s="9"/>
      <c r="G603" s="8"/>
      <c r="H603" s="30" t="e">
        <f>H615</f>
        <v>#REF!</v>
      </c>
      <c r="I603" s="111">
        <f>I607+I604</f>
        <v>0</v>
      </c>
      <c r="J603" s="68">
        <f>J607+J604</f>
        <v>33512.300000000003</v>
      </c>
    </row>
    <row r="604" spans="1:10" ht="98.25" customHeight="1" x14ac:dyDescent="0.3">
      <c r="A604" s="26"/>
      <c r="B604" s="135" t="s">
        <v>442</v>
      </c>
      <c r="C604" s="8" t="s">
        <v>168</v>
      </c>
      <c r="D604" s="32" t="s">
        <v>88</v>
      </c>
      <c r="E604" s="32" t="s">
        <v>87</v>
      </c>
      <c r="F604" s="32" t="s">
        <v>441</v>
      </c>
      <c r="G604" s="32"/>
      <c r="H604" s="30"/>
      <c r="I604" s="111">
        <f>I605</f>
        <v>0</v>
      </c>
      <c r="J604" s="68">
        <f>J605</f>
        <v>20</v>
      </c>
    </row>
    <row r="605" spans="1:10" ht="70.5" customHeight="1" x14ac:dyDescent="0.3">
      <c r="A605" s="26"/>
      <c r="B605" s="135" t="s">
        <v>283</v>
      </c>
      <c r="C605" s="8" t="s">
        <v>168</v>
      </c>
      <c r="D605" s="32" t="s">
        <v>88</v>
      </c>
      <c r="E605" s="32" t="s">
        <v>87</v>
      </c>
      <c r="F605" s="32" t="s">
        <v>443</v>
      </c>
      <c r="G605" s="32"/>
      <c r="H605" s="30"/>
      <c r="I605" s="111">
        <f>I606</f>
        <v>0</v>
      </c>
      <c r="J605" s="68">
        <f>J606</f>
        <v>20</v>
      </c>
    </row>
    <row r="606" spans="1:10" ht="39" customHeight="1" x14ac:dyDescent="0.3">
      <c r="A606" s="26"/>
      <c r="B606" s="132" t="s">
        <v>231</v>
      </c>
      <c r="C606" s="8" t="s">
        <v>168</v>
      </c>
      <c r="D606" s="32" t="s">
        <v>88</v>
      </c>
      <c r="E606" s="32" t="s">
        <v>87</v>
      </c>
      <c r="F606" s="32" t="s">
        <v>443</v>
      </c>
      <c r="G606" s="32" t="s">
        <v>230</v>
      </c>
      <c r="H606" s="30"/>
      <c r="I606" s="30"/>
      <c r="J606" s="68">
        <v>20</v>
      </c>
    </row>
    <row r="607" spans="1:10" ht="60" customHeight="1" x14ac:dyDescent="0.3">
      <c r="A607" s="26"/>
      <c r="B607" s="22" t="s">
        <v>247</v>
      </c>
      <c r="C607" s="37">
        <v>929</v>
      </c>
      <c r="D607" s="9" t="s">
        <v>88</v>
      </c>
      <c r="E607" s="9" t="s">
        <v>87</v>
      </c>
      <c r="F607" s="9" t="s">
        <v>533</v>
      </c>
      <c r="G607" s="8"/>
      <c r="H607" s="30"/>
      <c r="I607" s="66">
        <f>I615+I608</f>
        <v>0</v>
      </c>
      <c r="J607" s="66">
        <f>J615+J608</f>
        <v>33492.300000000003</v>
      </c>
    </row>
    <row r="608" spans="1:10" ht="54" customHeight="1" x14ac:dyDescent="0.3">
      <c r="A608" s="26"/>
      <c r="B608" s="15" t="s">
        <v>261</v>
      </c>
      <c r="C608" s="37">
        <v>929</v>
      </c>
      <c r="D608" s="32" t="s">
        <v>88</v>
      </c>
      <c r="E608" s="32" t="s">
        <v>87</v>
      </c>
      <c r="F608" s="31" t="s">
        <v>534</v>
      </c>
      <c r="G608" s="31"/>
      <c r="H608" s="66" t="e">
        <f>H609+#REF!+#REF!</f>
        <v>#REF!</v>
      </c>
      <c r="I608" s="66">
        <f>I609+I611+I613</f>
        <v>0</v>
      </c>
      <c r="J608" s="66">
        <f>J609+J611+J613</f>
        <v>6180.5</v>
      </c>
    </row>
    <row r="609" spans="1:10" ht="44.25" customHeight="1" x14ac:dyDescent="0.3">
      <c r="A609" s="26"/>
      <c r="B609" s="13" t="s">
        <v>262</v>
      </c>
      <c r="C609" s="37">
        <v>929</v>
      </c>
      <c r="D609" s="32" t="s">
        <v>88</v>
      </c>
      <c r="E609" s="32" t="s">
        <v>87</v>
      </c>
      <c r="F609" s="31" t="s">
        <v>535</v>
      </c>
      <c r="G609" s="31"/>
      <c r="H609" s="30"/>
      <c r="I609" s="30"/>
      <c r="J609" s="66">
        <f>J610</f>
        <v>1102.7</v>
      </c>
    </row>
    <row r="610" spans="1:10" ht="32.25" customHeight="1" x14ac:dyDescent="0.3">
      <c r="A610" s="26"/>
      <c r="B610" s="132" t="s">
        <v>231</v>
      </c>
      <c r="C610" s="165">
        <v>929</v>
      </c>
      <c r="D610" s="133" t="s">
        <v>88</v>
      </c>
      <c r="E610" s="133" t="s">
        <v>87</v>
      </c>
      <c r="F610" s="31" t="s">
        <v>535</v>
      </c>
      <c r="G610" s="131" t="s">
        <v>230</v>
      </c>
      <c r="H610" s="30"/>
      <c r="I610" s="30"/>
      <c r="J610" s="66">
        <v>1102.7</v>
      </c>
    </row>
    <row r="611" spans="1:10" ht="103.5" customHeight="1" x14ac:dyDescent="0.3">
      <c r="A611" s="26"/>
      <c r="B611" s="124" t="s">
        <v>50</v>
      </c>
      <c r="C611" s="165">
        <v>929</v>
      </c>
      <c r="D611" s="133" t="s">
        <v>88</v>
      </c>
      <c r="E611" s="133" t="s">
        <v>87</v>
      </c>
      <c r="F611" s="31" t="s">
        <v>53</v>
      </c>
      <c r="G611" s="131"/>
      <c r="H611" s="30"/>
      <c r="I611" s="249">
        <f>I612</f>
        <v>0</v>
      </c>
      <c r="J611" s="66">
        <f>J612</f>
        <v>5015.3</v>
      </c>
    </row>
    <row r="612" spans="1:10" ht="32.25" customHeight="1" x14ac:dyDescent="0.3">
      <c r="A612" s="26"/>
      <c r="B612" s="132" t="s">
        <v>231</v>
      </c>
      <c r="C612" s="165">
        <v>929</v>
      </c>
      <c r="D612" s="133" t="s">
        <v>88</v>
      </c>
      <c r="E612" s="133" t="s">
        <v>87</v>
      </c>
      <c r="F612" s="31" t="s">
        <v>53</v>
      </c>
      <c r="G612" s="131" t="s">
        <v>230</v>
      </c>
      <c r="H612" s="30"/>
      <c r="I612" s="249">
        <v>0</v>
      </c>
      <c r="J612" s="66">
        <v>5015.3</v>
      </c>
    </row>
    <row r="613" spans="1:10" ht="219" customHeight="1" x14ac:dyDescent="0.3">
      <c r="A613" s="26"/>
      <c r="B613" s="22" t="s">
        <v>277</v>
      </c>
      <c r="C613" s="8" t="s">
        <v>168</v>
      </c>
      <c r="D613" s="2" t="s">
        <v>88</v>
      </c>
      <c r="E613" s="2" t="s">
        <v>87</v>
      </c>
      <c r="F613" s="2" t="s">
        <v>54</v>
      </c>
      <c r="G613" s="7"/>
      <c r="H613" s="30"/>
      <c r="I613" s="249">
        <f>I614</f>
        <v>0</v>
      </c>
      <c r="J613" s="66">
        <f>J614</f>
        <v>62.5</v>
      </c>
    </row>
    <row r="614" spans="1:10" ht="32.25" customHeight="1" x14ac:dyDescent="0.3">
      <c r="A614" s="26"/>
      <c r="B614" s="13" t="s">
        <v>231</v>
      </c>
      <c r="C614" s="89" t="s">
        <v>168</v>
      </c>
      <c r="D614" s="86" t="s">
        <v>88</v>
      </c>
      <c r="E614" s="86" t="s">
        <v>87</v>
      </c>
      <c r="F614" s="2" t="s">
        <v>54</v>
      </c>
      <c r="G614" s="86" t="s">
        <v>230</v>
      </c>
      <c r="H614" s="30"/>
      <c r="I614" s="249">
        <v>0</v>
      </c>
      <c r="J614" s="66">
        <v>62.5</v>
      </c>
    </row>
    <row r="615" spans="1:10" ht="42.75" customHeight="1" x14ac:dyDescent="0.3">
      <c r="A615" s="26"/>
      <c r="B615" s="22" t="s">
        <v>260</v>
      </c>
      <c r="C615" s="37">
        <v>929</v>
      </c>
      <c r="D615" s="9" t="s">
        <v>88</v>
      </c>
      <c r="E615" s="9" t="s">
        <v>87</v>
      </c>
      <c r="F615" s="9" t="s">
        <v>536</v>
      </c>
      <c r="G615" s="8"/>
      <c r="H615" s="30" t="e">
        <f>#REF!</f>
        <v>#REF!</v>
      </c>
      <c r="I615" s="128">
        <f>I616</f>
        <v>0</v>
      </c>
      <c r="J615" s="68">
        <f>J616</f>
        <v>27311.8</v>
      </c>
    </row>
    <row r="616" spans="1:10" ht="64.5" customHeight="1" x14ac:dyDescent="0.3">
      <c r="A616" s="26"/>
      <c r="B616" s="4" t="s">
        <v>201</v>
      </c>
      <c r="C616" s="37">
        <v>929</v>
      </c>
      <c r="D616" s="9" t="s">
        <v>88</v>
      </c>
      <c r="E616" s="9" t="s">
        <v>87</v>
      </c>
      <c r="F616" s="9" t="s">
        <v>537</v>
      </c>
      <c r="G616" s="8"/>
      <c r="H616" s="30">
        <f>H617</f>
        <v>6433.7</v>
      </c>
      <c r="I616" s="128">
        <f>I617</f>
        <v>0</v>
      </c>
      <c r="J616" s="68">
        <f>J617</f>
        <v>27311.8</v>
      </c>
    </row>
    <row r="617" spans="1:10" ht="32.25" customHeight="1" x14ac:dyDescent="0.3">
      <c r="A617" s="26"/>
      <c r="B617" s="15" t="s">
        <v>231</v>
      </c>
      <c r="C617" s="37">
        <v>929</v>
      </c>
      <c r="D617" s="9" t="s">
        <v>88</v>
      </c>
      <c r="E617" s="9" t="s">
        <v>87</v>
      </c>
      <c r="F617" s="9" t="s">
        <v>537</v>
      </c>
      <c r="G617" s="8" t="s">
        <v>230</v>
      </c>
      <c r="H617" s="30">
        <v>6433.7</v>
      </c>
      <c r="I617" s="249">
        <v>0</v>
      </c>
      <c r="J617" s="68">
        <v>27311.8</v>
      </c>
    </row>
    <row r="618" spans="1:10" ht="25.5" customHeight="1" x14ac:dyDescent="0.3">
      <c r="A618" s="100"/>
      <c r="B618" s="162" t="s">
        <v>163</v>
      </c>
      <c r="C618" s="37">
        <v>929</v>
      </c>
      <c r="D618" s="34" t="s">
        <v>108</v>
      </c>
      <c r="E618" s="34"/>
      <c r="F618" s="34"/>
      <c r="G618" s="34"/>
      <c r="H618" s="30">
        <f>H631</f>
        <v>0</v>
      </c>
      <c r="I618" s="66">
        <f>I623+I631+I619</f>
        <v>0</v>
      </c>
      <c r="J618" s="66">
        <f>J623+J631+J619</f>
        <v>15079.6</v>
      </c>
    </row>
    <row r="619" spans="1:10" ht="25.5" customHeight="1" x14ac:dyDescent="0.3">
      <c r="A619" s="100"/>
      <c r="B619" s="162" t="s">
        <v>10</v>
      </c>
      <c r="C619" s="37">
        <v>929</v>
      </c>
      <c r="D619" s="34" t="s">
        <v>108</v>
      </c>
      <c r="E619" s="34" t="s">
        <v>84</v>
      </c>
      <c r="F619" s="34"/>
      <c r="G619" s="34"/>
      <c r="H619" s="30"/>
      <c r="I619" s="249">
        <f t="shared" ref="I619:J621" si="18">I620</f>
        <v>0</v>
      </c>
      <c r="J619" s="66">
        <f t="shared" si="18"/>
        <v>11300</v>
      </c>
    </row>
    <row r="620" spans="1:10" ht="61.5" customHeight="1" x14ac:dyDescent="0.3">
      <c r="A620" s="100"/>
      <c r="B620" s="22" t="s">
        <v>247</v>
      </c>
      <c r="C620" s="37">
        <v>929</v>
      </c>
      <c r="D620" s="32" t="s">
        <v>108</v>
      </c>
      <c r="E620" s="31" t="s">
        <v>84</v>
      </c>
      <c r="F620" s="9" t="s">
        <v>533</v>
      </c>
      <c r="G620" s="34"/>
      <c r="H620" s="30"/>
      <c r="I620" s="249">
        <f t="shared" si="18"/>
        <v>0</v>
      </c>
      <c r="J620" s="66">
        <f t="shared" si="18"/>
        <v>11300</v>
      </c>
    </row>
    <row r="621" spans="1:10" ht="61.5" customHeight="1" x14ac:dyDescent="0.3">
      <c r="A621" s="100"/>
      <c r="B621" s="4" t="s">
        <v>201</v>
      </c>
      <c r="C621" s="37">
        <v>929</v>
      </c>
      <c r="D621" s="9" t="s">
        <v>108</v>
      </c>
      <c r="E621" s="9" t="s">
        <v>84</v>
      </c>
      <c r="F621" s="9" t="s">
        <v>537</v>
      </c>
      <c r="G621" s="8"/>
      <c r="H621" s="30">
        <f>H622</f>
        <v>6433.7</v>
      </c>
      <c r="I621" s="128">
        <f t="shared" si="18"/>
        <v>0</v>
      </c>
      <c r="J621" s="68">
        <f t="shared" si="18"/>
        <v>11300</v>
      </c>
    </row>
    <row r="622" spans="1:10" ht="25.5" customHeight="1" x14ac:dyDescent="0.3">
      <c r="A622" s="100"/>
      <c r="B622" s="15" t="s">
        <v>231</v>
      </c>
      <c r="C622" s="37">
        <v>929</v>
      </c>
      <c r="D622" s="9" t="s">
        <v>108</v>
      </c>
      <c r="E622" s="9" t="s">
        <v>84</v>
      </c>
      <c r="F622" s="9" t="s">
        <v>537</v>
      </c>
      <c r="G622" s="8" t="s">
        <v>230</v>
      </c>
      <c r="H622" s="30">
        <v>6433.7</v>
      </c>
      <c r="I622" s="249">
        <v>0</v>
      </c>
      <c r="J622" s="68">
        <f>10000+1300</f>
        <v>11300</v>
      </c>
    </row>
    <row r="623" spans="1:10" ht="30" customHeight="1" x14ac:dyDescent="0.3">
      <c r="A623" s="100"/>
      <c r="B623" s="105" t="s">
        <v>176</v>
      </c>
      <c r="C623" s="37">
        <v>929</v>
      </c>
      <c r="D623" s="32" t="s">
        <v>108</v>
      </c>
      <c r="E623" s="31" t="s">
        <v>87</v>
      </c>
      <c r="F623" s="31"/>
      <c r="G623" s="32"/>
      <c r="H623" s="163" t="e">
        <f>#REF!+#REF!</f>
        <v>#REF!</v>
      </c>
      <c r="I623" s="163"/>
      <c r="J623" s="68">
        <f>J624</f>
        <v>2220</v>
      </c>
    </row>
    <row r="624" spans="1:10" ht="61.5" customHeight="1" x14ac:dyDescent="0.3">
      <c r="A624" s="100"/>
      <c r="B624" s="22" t="s">
        <v>247</v>
      </c>
      <c r="C624" s="37">
        <v>929</v>
      </c>
      <c r="D624" s="32" t="s">
        <v>108</v>
      </c>
      <c r="E624" s="31" t="s">
        <v>87</v>
      </c>
      <c r="F624" s="9" t="s">
        <v>533</v>
      </c>
      <c r="G624" s="32"/>
      <c r="H624" s="163"/>
      <c r="I624" s="163"/>
      <c r="J624" s="69">
        <f>J625</f>
        <v>2220</v>
      </c>
    </row>
    <row r="625" spans="1:10" ht="37.5" x14ac:dyDescent="0.3">
      <c r="A625" s="100"/>
      <c r="B625" s="15" t="s">
        <v>261</v>
      </c>
      <c r="C625" s="37">
        <v>929</v>
      </c>
      <c r="D625" s="32" t="s">
        <v>108</v>
      </c>
      <c r="E625" s="32" t="s">
        <v>87</v>
      </c>
      <c r="F625" s="31" t="s">
        <v>534</v>
      </c>
      <c r="G625" s="31"/>
      <c r="H625" s="157"/>
      <c r="I625" s="157"/>
      <c r="J625" s="68">
        <f>J626</f>
        <v>2220</v>
      </c>
    </row>
    <row r="626" spans="1:10" ht="44.25" customHeight="1" x14ac:dyDescent="0.3">
      <c r="A626" s="100"/>
      <c r="B626" s="13" t="s">
        <v>262</v>
      </c>
      <c r="C626" s="37">
        <v>929</v>
      </c>
      <c r="D626" s="32" t="s">
        <v>108</v>
      </c>
      <c r="E626" s="32" t="s">
        <v>87</v>
      </c>
      <c r="F626" s="31" t="s">
        <v>535</v>
      </c>
      <c r="G626" s="31"/>
      <c r="H626" s="157"/>
      <c r="I626" s="111">
        <f>I629+I627+I628</f>
        <v>0</v>
      </c>
      <c r="J626" s="68">
        <f>J629+J627+J628+J630</f>
        <v>2220</v>
      </c>
    </row>
    <row r="627" spans="1:10" ht="44.25" customHeight="1" x14ac:dyDescent="0.3">
      <c r="A627" s="100"/>
      <c r="B627" s="116" t="s">
        <v>186</v>
      </c>
      <c r="C627" s="37">
        <v>929</v>
      </c>
      <c r="D627" s="32" t="s">
        <v>108</v>
      </c>
      <c r="E627" s="32" t="s">
        <v>87</v>
      </c>
      <c r="F627" s="31" t="s">
        <v>535</v>
      </c>
      <c r="G627" s="31" t="s">
        <v>184</v>
      </c>
      <c r="H627" s="157"/>
      <c r="I627" s="151"/>
      <c r="J627" s="68">
        <v>0</v>
      </c>
    </row>
    <row r="628" spans="1:10" ht="44.25" customHeight="1" x14ac:dyDescent="0.3">
      <c r="A628" s="100"/>
      <c r="B628" s="59" t="s">
        <v>221</v>
      </c>
      <c r="C628" s="37">
        <v>929</v>
      </c>
      <c r="D628" s="32" t="s">
        <v>108</v>
      </c>
      <c r="E628" s="32" t="s">
        <v>87</v>
      </c>
      <c r="F628" s="31" t="s">
        <v>535</v>
      </c>
      <c r="G628" s="31" t="s">
        <v>180</v>
      </c>
      <c r="H628" s="157"/>
      <c r="I628" s="151">
        <v>0</v>
      </c>
      <c r="J628" s="68">
        <v>1494</v>
      </c>
    </row>
    <row r="629" spans="1:10" ht="60.75" customHeight="1" x14ac:dyDescent="0.3">
      <c r="A629" s="100"/>
      <c r="B629" s="10" t="s">
        <v>222</v>
      </c>
      <c r="C629" s="37">
        <v>929</v>
      </c>
      <c r="D629" s="32" t="s">
        <v>108</v>
      </c>
      <c r="E629" s="32" t="s">
        <v>87</v>
      </c>
      <c r="F629" s="31" t="s">
        <v>535</v>
      </c>
      <c r="G629" s="31" t="s">
        <v>181</v>
      </c>
      <c r="H629" s="157"/>
      <c r="I629" s="151"/>
      <c r="J629" s="68">
        <v>625</v>
      </c>
    </row>
    <row r="630" spans="1:10" ht="39.75" customHeight="1" x14ac:dyDescent="0.3">
      <c r="A630" s="100"/>
      <c r="B630" s="113" t="s">
        <v>338</v>
      </c>
      <c r="C630" s="37">
        <v>929</v>
      </c>
      <c r="D630" s="32" t="s">
        <v>108</v>
      </c>
      <c r="E630" s="32" t="s">
        <v>87</v>
      </c>
      <c r="F630" s="31" t="s">
        <v>535</v>
      </c>
      <c r="G630" s="31" t="s">
        <v>182</v>
      </c>
      <c r="H630" s="157"/>
      <c r="I630" s="151"/>
      <c r="J630" s="68">
        <v>101</v>
      </c>
    </row>
    <row r="631" spans="1:10" ht="43.5" customHeight="1" x14ac:dyDescent="0.3">
      <c r="A631" s="100"/>
      <c r="B631" s="22" t="s">
        <v>164</v>
      </c>
      <c r="C631" s="37">
        <v>929</v>
      </c>
      <c r="D631" s="34" t="s">
        <v>108</v>
      </c>
      <c r="E631" s="34" t="s">
        <v>86</v>
      </c>
      <c r="F631" s="34"/>
      <c r="G631" s="34"/>
      <c r="H631" s="70"/>
      <c r="I631" s="70"/>
      <c r="J631" s="68">
        <f>J632</f>
        <v>1559.6</v>
      </c>
    </row>
    <row r="632" spans="1:10" ht="60.75" customHeight="1" x14ac:dyDescent="0.3">
      <c r="A632" s="100"/>
      <c r="B632" s="22" t="s">
        <v>247</v>
      </c>
      <c r="C632" s="37">
        <v>929</v>
      </c>
      <c r="D632" s="34" t="s">
        <v>108</v>
      </c>
      <c r="E632" s="34" t="s">
        <v>86</v>
      </c>
      <c r="F632" s="9" t="s">
        <v>533</v>
      </c>
      <c r="G632" s="34"/>
      <c r="H632" s="70"/>
      <c r="I632" s="70"/>
      <c r="J632" s="68">
        <f>J633</f>
        <v>1559.6</v>
      </c>
    </row>
    <row r="633" spans="1:10" ht="43.5" customHeight="1" x14ac:dyDescent="0.3">
      <c r="A633" s="100"/>
      <c r="B633" s="15" t="s">
        <v>261</v>
      </c>
      <c r="C633" s="37">
        <v>929</v>
      </c>
      <c r="D633" s="34" t="s">
        <v>108</v>
      </c>
      <c r="E633" s="34" t="s">
        <v>86</v>
      </c>
      <c r="F633" s="31" t="s">
        <v>534</v>
      </c>
      <c r="G633" s="34"/>
      <c r="H633" s="70"/>
      <c r="I633" s="70"/>
      <c r="J633" s="68">
        <f>J634</f>
        <v>1559.6</v>
      </c>
    </row>
    <row r="634" spans="1:10" ht="42.75" customHeight="1" x14ac:dyDescent="0.3">
      <c r="A634" s="100"/>
      <c r="B634" s="22" t="s">
        <v>195</v>
      </c>
      <c r="C634" s="37">
        <v>929</v>
      </c>
      <c r="D634" s="34" t="s">
        <v>108</v>
      </c>
      <c r="E634" s="34" t="s">
        <v>86</v>
      </c>
      <c r="F634" s="34" t="s">
        <v>538</v>
      </c>
      <c r="G634" s="34"/>
      <c r="H634" s="70"/>
      <c r="I634" s="70"/>
      <c r="J634" s="68">
        <f>J635+J636+J637</f>
        <v>1559.6</v>
      </c>
    </row>
    <row r="635" spans="1:10" ht="49.5" customHeight="1" x14ac:dyDescent="0.3">
      <c r="A635" s="100"/>
      <c r="B635" s="59" t="s">
        <v>221</v>
      </c>
      <c r="C635" s="37">
        <v>929</v>
      </c>
      <c r="D635" s="34" t="s">
        <v>108</v>
      </c>
      <c r="E635" s="34" t="s">
        <v>86</v>
      </c>
      <c r="F635" s="34" t="s">
        <v>538</v>
      </c>
      <c r="G635" s="34" t="s">
        <v>180</v>
      </c>
      <c r="H635" s="70"/>
      <c r="I635" s="70"/>
      <c r="J635" s="68">
        <v>1457.3</v>
      </c>
    </row>
    <row r="636" spans="1:10" ht="71.25" customHeight="1" x14ac:dyDescent="0.3">
      <c r="A636" s="100"/>
      <c r="B636" s="10" t="s">
        <v>222</v>
      </c>
      <c r="C636" s="37">
        <v>929</v>
      </c>
      <c r="D636" s="34" t="s">
        <v>108</v>
      </c>
      <c r="E636" s="34" t="s">
        <v>86</v>
      </c>
      <c r="F636" s="34" t="s">
        <v>538</v>
      </c>
      <c r="G636" s="34" t="s">
        <v>181</v>
      </c>
      <c r="H636" s="70"/>
      <c r="I636" s="70"/>
      <c r="J636" s="68">
        <v>100</v>
      </c>
    </row>
    <row r="637" spans="1:10" ht="44.25" customHeight="1" x14ac:dyDescent="0.3">
      <c r="A637" s="100"/>
      <c r="B637" s="113" t="s">
        <v>338</v>
      </c>
      <c r="C637" s="37">
        <v>929</v>
      </c>
      <c r="D637" s="34" t="s">
        <v>108</v>
      </c>
      <c r="E637" s="34" t="s">
        <v>86</v>
      </c>
      <c r="F637" s="34" t="s">
        <v>538</v>
      </c>
      <c r="G637" s="34" t="s">
        <v>182</v>
      </c>
      <c r="H637" s="70"/>
      <c r="I637" s="70"/>
      <c r="J637" s="68">
        <v>2.2999999999999998</v>
      </c>
    </row>
    <row r="638" spans="1:10" ht="91.5" customHeight="1" x14ac:dyDescent="0.2">
      <c r="A638" s="26" t="s">
        <v>128</v>
      </c>
      <c r="B638" s="3" t="s">
        <v>138</v>
      </c>
      <c r="C638" s="18" t="s">
        <v>131</v>
      </c>
      <c r="D638" s="161"/>
      <c r="E638" s="161"/>
      <c r="F638" s="161"/>
      <c r="G638" s="161"/>
      <c r="H638" s="70"/>
      <c r="I638" s="65">
        <f>I639</f>
        <v>0</v>
      </c>
      <c r="J638" s="65">
        <f>J639</f>
        <v>12396.82</v>
      </c>
    </row>
    <row r="639" spans="1:10" ht="29.25" customHeight="1" x14ac:dyDescent="0.3">
      <c r="A639" s="100"/>
      <c r="B639" s="14" t="s">
        <v>81</v>
      </c>
      <c r="C639" s="8" t="s">
        <v>131</v>
      </c>
      <c r="D639" s="11" t="s">
        <v>88</v>
      </c>
      <c r="E639" s="11"/>
      <c r="F639" s="11"/>
      <c r="G639" s="11"/>
      <c r="H639" s="70"/>
      <c r="I639" s="68">
        <f>I640</f>
        <v>0</v>
      </c>
      <c r="J639" s="68">
        <f>J640</f>
        <v>12396.82</v>
      </c>
    </row>
    <row r="640" spans="1:10" ht="22.5" customHeight="1" x14ac:dyDescent="0.3">
      <c r="A640" s="100"/>
      <c r="B640" s="10" t="s">
        <v>100</v>
      </c>
      <c r="C640" s="8" t="s">
        <v>131</v>
      </c>
      <c r="D640" s="2" t="s">
        <v>88</v>
      </c>
      <c r="E640" s="2" t="s">
        <v>88</v>
      </c>
      <c r="F640" s="2"/>
      <c r="G640" s="2"/>
      <c r="H640" s="70"/>
      <c r="I640" s="239">
        <f>I644+I641</f>
        <v>0</v>
      </c>
      <c r="J640" s="66">
        <f>J644+J641</f>
        <v>12396.82</v>
      </c>
    </row>
    <row r="641" spans="1:10" ht="102" customHeight="1" x14ac:dyDescent="0.3">
      <c r="A641" s="100"/>
      <c r="B641" s="135" t="s">
        <v>442</v>
      </c>
      <c r="C641" s="8" t="s">
        <v>131</v>
      </c>
      <c r="D641" s="32" t="s">
        <v>88</v>
      </c>
      <c r="E641" s="32" t="s">
        <v>88</v>
      </c>
      <c r="F641" s="32" t="s">
        <v>441</v>
      </c>
      <c r="G641" s="32"/>
      <c r="H641" s="174"/>
      <c r="I641" s="245"/>
      <c r="J641" s="68">
        <f>J642</f>
        <v>20</v>
      </c>
    </row>
    <row r="642" spans="1:10" ht="67.5" customHeight="1" x14ac:dyDescent="0.3">
      <c r="A642" s="100"/>
      <c r="B642" s="135" t="s">
        <v>283</v>
      </c>
      <c r="C642" s="8" t="s">
        <v>131</v>
      </c>
      <c r="D642" s="32" t="s">
        <v>88</v>
      </c>
      <c r="E642" s="32" t="s">
        <v>88</v>
      </c>
      <c r="F642" s="32" t="s">
        <v>443</v>
      </c>
      <c r="G642" s="32"/>
      <c r="H642" s="174"/>
      <c r="I642" s="245"/>
      <c r="J642" s="68">
        <f>J643</f>
        <v>20</v>
      </c>
    </row>
    <row r="643" spans="1:10" ht="63.75" customHeight="1" x14ac:dyDescent="0.3">
      <c r="A643" s="100"/>
      <c r="B643" s="10" t="s">
        <v>222</v>
      </c>
      <c r="C643" s="8" t="s">
        <v>131</v>
      </c>
      <c r="D643" s="32" t="s">
        <v>88</v>
      </c>
      <c r="E643" s="32" t="s">
        <v>88</v>
      </c>
      <c r="F643" s="32" t="s">
        <v>443</v>
      </c>
      <c r="G643" s="32" t="s">
        <v>181</v>
      </c>
      <c r="H643" s="174"/>
      <c r="I643" s="245"/>
      <c r="J643" s="68">
        <v>20</v>
      </c>
    </row>
    <row r="644" spans="1:10" ht="65.25" customHeight="1" x14ac:dyDescent="0.3">
      <c r="A644" s="100"/>
      <c r="B644" s="10" t="s">
        <v>364</v>
      </c>
      <c r="C644" s="8" t="s">
        <v>131</v>
      </c>
      <c r="D644" s="2" t="s">
        <v>88</v>
      </c>
      <c r="E644" s="2" t="s">
        <v>88</v>
      </c>
      <c r="F644" s="2" t="s">
        <v>515</v>
      </c>
      <c r="G644" s="2"/>
      <c r="H644" s="70"/>
      <c r="I644" s="239">
        <f>I645+I649</f>
        <v>0</v>
      </c>
      <c r="J644" s="66">
        <f>J645+J649</f>
        <v>12376.82</v>
      </c>
    </row>
    <row r="645" spans="1:10" ht="78" customHeight="1" x14ac:dyDescent="0.3">
      <c r="A645" s="100"/>
      <c r="B645" s="15" t="s">
        <v>258</v>
      </c>
      <c r="C645" s="8" t="s">
        <v>131</v>
      </c>
      <c r="D645" s="2" t="s">
        <v>88</v>
      </c>
      <c r="E645" s="2" t="s">
        <v>88</v>
      </c>
      <c r="F645" s="2" t="s">
        <v>516</v>
      </c>
      <c r="G645" s="2"/>
      <c r="H645" s="70"/>
      <c r="I645" s="239">
        <f>I646</f>
        <v>0</v>
      </c>
      <c r="J645" s="66">
        <f>J646</f>
        <v>1451.8</v>
      </c>
    </row>
    <row r="646" spans="1:10" ht="78" customHeight="1" x14ac:dyDescent="0.3">
      <c r="A646" s="100"/>
      <c r="B646" s="15" t="s">
        <v>259</v>
      </c>
      <c r="C646" s="8" t="s">
        <v>131</v>
      </c>
      <c r="D646" s="2" t="s">
        <v>88</v>
      </c>
      <c r="E646" s="2" t="s">
        <v>88</v>
      </c>
      <c r="F646" s="2" t="s">
        <v>517</v>
      </c>
      <c r="G646" s="2"/>
      <c r="H646" s="70"/>
      <c r="I646" s="239">
        <f>I647+I648</f>
        <v>0</v>
      </c>
      <c r="J646" s="66">
        <f>J647+J648</f>
        <v>1451.8</v>
      </c>
    </row>
    <row r="647" spans="1:10" ht="45" customHeight="1" x14ac:dyDescent="0.3">
      <c r="A647" s="100"/>
      <c r="B647" s="238" t="s">
        <v>186</v>
      </c>
      <c r="C647" s="8" t="s">
        <v>131</v>
      </c>
      <c r="D647" s="2" t="s">
        <v>88</v>
      </c>
      <c r="E647" s="2" t="s">
        <v>88</v>
      </c>
      <c r="F647" s="2" t="s">
        <v>517</v>
      </c>
      <c r="G647" s="2" t="s">
        <v>184</v>
      </c>
      <c r="H647" s="70"/>
      <c r="I647" s="239"/>
      <c r="J647" s="66">
        <v>631</v>
      </c>
    </row>
    <row r="648" spans="1:10" ht="65.25" customHeight="1" x14ac:dyDescent="0.3">
      <c r="A648" s="100"/>
      <c r="B648" s="10" t="s">
        <v>222</v>
      </c>
      <c r="C648" s="8" t="s">
        <v>131</v>
      </c>
      <c r="D648" s="2" t="s">
        <v>88</v>
      </c>
      <c r="E648" s="2" t="s">
        <v>88</v>
      </c>
      <c r="F648" s="2" t="s">
        <v>517</v>
      </c>
      <c r="G648" s="2" t="s">
        <v>181</v>
      </c>
      <c r="H648" s="70"/>
      <c r="I648" s="68"/>
      <c r="J648" s="66">
        <v>820.8</v>
      </c>
    </row>
    <row r="649" spans="1:10" ht="42.75" customHeight="1" x14ac:dyDescent="0.3">
      <c r="A649" s="100"/>
      <c r="B649" s="22" t="s">
        <v>249</v>
      </c>
      <c r="C649" s="8" t="s">
        <v>131</v>
      </c>
      <c r="D649" s="2" t="s">
        <v>88</v>
      </c>
      <c r="E649" s="2" t="s">
        <v>88</v>
      </c>
      <c r="F649" s="2" t="s">
        <v>518</v>
      </c>
      <c r="G649" s="2"/>
      <c r="H649" s="70"/>
      <c r="I649" s="239">
        <f>I650+I654</f>
        <v>0</v>
      </c>
      <c r="J649" s="66">
        <f>J650+J654</f>
        <v>10925.02</v>
      </c>
    </row>
    <row r="650" spans="1:10" ht="42.75" customHeight="1" x14ac:dyDescent="0.3">
      <c r="A650" s="100"/>
      <c r="B650" s="10" t="s">
        <v>195</v>
      </c>
      <c r="C650" s="8" t="s">
        <v>131</v>
      </c>
      <c r="D650" s="2" t="s">
        <v>88</v>
      </c>
      <c r="E650" s="2" t="s">
        <v>88</v>
      </c>
      <c r="F650" s="34" t="s">
        <v>519</v>
      </c>
      <c r="G650" s="2"/>
      <c r="H650" s="70"/>
      <c r="I650" s="111">
        <f>I651+I652+I653</f>
        <v>0</v>
      </c>
      <c r="J650" s="68">
        <f>J651+J652+J653</f>
        <v>1601.6</v>
      </c>
    </row>
    <row r="651" spans="1:10" ht="49.5" customHeight="1" x14ac:dyDescent="0.3">
      <c r="A651" s="100"/>
      <c r="B651" s="59" t="s">
        <v>221</v>
      </c>
      <c r="C651" s="8" t="s">
        <v>131</v>
      </c>
      <c r="D651" s="2" t="s">
        <v>88</v>
      </c>
      <c r="E651" s="2" t="s">
        <v>88</v>
      </c>
      <c r="F651" s="34" t="s">
        <v>519</v>
      </c>
      <c r="G651" s="2" t="s">
        <v>180</v>
      </c>
      <c r="H651" s="70"/>
      <c r="I651" s="68"/>
      <c r="J651" s="68">
        <v>1465.2</v>
      </c>
    </row>
    <row r="652" spans="1:10" ht="61.5" customHeight="1" x14ac:dyDescent="0.3">
      <c r="A652" s="100"/>
      <c r="B652" s="10" t="s">
        <v>222</v>
      </c>
      <c r="C652" s="8" t="s">
        <v>131</v>
      </c>
      <c r="D652" s="2" t="s">
        <v>88</v>
      </c>
      <c r="E652" s="2" t="s">
        <v>88</v>
      </c>
      <c r="F652" s="34" t="s">
        <v>519</v>
      </c>
      <c r="G652" s="2" t="s">
        <v>181</v>
      </c>
      <c r="H652" s="70"/>
      <c r="I652" s="68"/>
      <c r="J652" s="68">
        <v>134.1</v>
      </c>
    </row>
    <row r="653" spans="1:10" ht="34.5" customHeight="1" x14ac:dyDescent="0.3">
      <c r="A653" s="100"/>
      <c r="B653" s="113" t="s">
        <v>338</v>
      </c>
      <c r="C653" s="8" t="s">
        <v>131</v>
      </c>
      <c r="D653" s="2" t="s">
        <v>88</v>
      </c>
      <c r="E653" s="2" t="s">
        <v>88</v>
      </c>
      <c r="F653" s="34" t="s">
        <v>519</v>
      </c>
      <c r="G653" s="2" t="s">
        <v>182</v>
      </c>
      <c r="H653" s="70"/>
      <c r="I653" s="68"/>
      <c r="J653" s="68">
        <v>2.2999999999999998</v>
      </c>
    </row>
    <row r="654" spans="1:10" ht="62.25" customHeight="1" x14ac:dyDescent="0.3">
      <c r="A654" s="100"/>
      <c r="B654" s="142" t="s">
        <v>201</v>
      </c>
      <c r="C654" s="89" t="s">
        <v>131</v>
      </c>
      <c r="D654" s="99" t="s">
        <v>88</v>
      </c>
      <c r="E654" s="99" t="s">
        <v>88</v>
      </c>
      <c r="F654" s="99" t="s">
        <v>520</v>
      </c>
      <c r="G654" s="99"/>
      <c r="H654" s="152"/>
      <c r="I654" s="153">
        <f>I655+I656+I657</f>
        <v>0</v>
      </c>
      <c r="J654" s="181">
        <f>J655+J656+J657</f>
        <v>9323.42</v>
      </c>
    </row>
    <row r="655" spans="1:10" ht="38.25" customHeight="1" x14ac:dyDescent="0.3">
      <c r="A655" s="100"/>
      <c r="B655" s="238" t="s">
        <v>186</v>
      </c>
      <c r="C655" s="89" t="s">
        <v>131</v>
      </c>
      <c r="D655" s="131" t="s">
        <v>88</v>
      </c>
      <c r="E655" s="131" t="s">
        <v>88</v>
      </c>
      <c r="F655" s="99" t="s">
        <v>520</v>
      </c>
      <c r="G655" s="89" t="s">
        <v>184</v>
      </c>
      <c r="H655" s="152"/>
      <c r="I655" s="181">
        <v>2.0499999999999998</v>
      </c>
      <c r="J655" s="181">
        <f>5767.66+2.05</f>
        <v>5769.71</v>
      </c>
    </row>
    <row r="656" spans="1:10" ht="58.5" customHeight="1" x14ac:dyDescent="0.3">
      <c r="A656" s="100"/>
      <c r="B656" s="124" t="s">
        <v>222</v>
      </c>
      <c r="C656" s="89" t="s">
        <v>131</v>
      </c>
      <c r="D656" s="131" t="s">
        <v>88</v>
      </c>
      <c r="E656" s="131" t="s">
        <v>88</v>
      </c>
      <c r="F656" s="99" t="s">
        <v>520</v>
      </c>
      <c r="G656" s="99" t="s">
        <v>181</v>
      </c>
      <c r="H656" s="152"/>
      <c r="I656" s="181">
        <f>-6.545+4.495</f>
        <v>-2.0499999999999998</v>
      </c>
      <c r="J656" s="181">
        <f>3473.86-6.545+4.495</f>
        <v>3471.81</v>
      </c>
    </row>
    <row r="657" spans="1:10" ht="32.25" customHeight="1" x14ac:dyDescent="0.3">
      <c r="A657" s="100"/>
      <c r="B657" s="124" t="s">
        <v>338</v>
      </c>
      <c r="C657" s="89" t="s">
        <v>131</v>
      </c>
      <c r="D657" s="131" t="s">
        <v>88</v>
      </c>
      <c r="E657" s="131" t="s">
        <v>88</v>
      </c>
      <c r="F657" s="99" t="s">
        <v>520</v>
      </c>
      <c r="G657" s="99" t="s">
        <v>182</v>
      </c>
      <c r="H657" s="152"/>
      <c r="I657" s="181"/>
      <c r="J657" s="181">
        <v>81.900000000000006</v>
      </c>
    </row>
    <row r="658" spans="1:10" ht="73.5" customHeight="1" x14ac:dyDescent="0.2">
      <c r="A658" s="26" t="s">
        <v>165</v>
      </c>
      <c r="B658" s="3" t="s">
        <v>160</v>
      </c>
      <c r="C658" s="18" t="s">
        <v>161</v>
      </c>
      <c r="D658" s="161"/>
      <c r="E658" s="161"/>
      <c r="F658" s="161"/>
      <c r="G658" s="161"/>
      <c r="H658" s="70"/>
      <c r="I658" s="70"/>
      <c r="J658" s="65">
        <f>J659+J667</f>
        <v>73781.399999999994</v>
      </c>
    </row>
    <row r="659" spans="1:10" ht="18.75" x14ac:dyDescent="0.3">
      <c r="A659" s="100"/>
      <c r="B659" s="14" t="s">
        <v>81</v>
      </c>
      <c r="C659" s="8" t="s">
        <v>161</v>
      </c>
      <c r="D659" s="11" t="s">
        <v>88</v>
      </c>
      <c r="E659" s="11"/>
      <c r="F659" s="11"/>
      <c r="G659" s="6"/>
      <c r="H659" s="64" t="e">
        <f>H660</f>
        <v>#REF!</v>
      </c>
      <c r="I659" s="64"/>
      <c r="J659" s="64">
        <f>J660</f>
        <v>266.90000000000003</v>
      </c>
    </row>
    <row r="660" spans="1:10" ht="26.25" customHeight="1" x14ac:dyDescent="0.3">
      <c r="A660" s="100"/>
      <c r="B660" s="136" t="s">
        <v>100</v>
      </c>
      <c r="C660" s="8" t="s">
        <v>161</v>
      </c>
      <c r="D660" s="2" t="s">
        <v>88</v>
      </c>
      <c r="E660" s="2" t="s">
        <v>88</v>
      </c>
      <c r="F660" s="2"/>
      <c r="G660" s="8"/>
      <c r="H660" s="66" t="e">
        <f>H662+#REF!</f>
        <v>#REF!</v>
      </c>
      <c r="I660" s="66"/>
      <c r="J660" s="66">
        <f>J661</f>
        <v>266.90000000000003</v>
      </c>
    </row>
    <row r="661" spans="1:10" ht="34.5" customHeight="1" x14ac:dyDescent="0.3">
      <c r="A661" s="100"/>
      <c r="B661" s="142" t="s">
        <v>248</v>
      </c>
      <c r="C661" s="8" t="s">
        <v>161</v>
      </c>
      <c r="D661" s="2" t="s">
        <v>88</v>
      </c>
      <c r="E661" s="2" t="s">
        <v>88</v>
      </c>
      <c r="F661" s="2" t="s">
        <v>488</v>
      </c>
      <c r="G661" s="8"/>
      <c r="H661" s="66"/>
      <c r="I661" s="66"/>
      <c r="J661" s="66">
        <f>J662</f>
        <v>266.90000000000003</v>
      </c>
    </row>
    <row r="662" spans="1:10" ht="82.5" customHeight="1" x14ac:dyDescent="0.3">
      <c r="A662" s="100"/>
      <c r="B662" s="139" t="s">
        <v>245</v>
      </c>
      <c r="C662" s="8" t="s">
        <v>161</v>
      </c>
      <c r="D662" s="2" t="s">
        <v>88</v>
      </c>
      <c r="E662" s="2" t="s">
        <v>88</v>
      </c>
      <c r="F662" s="2" t="s">
        <v>529</v>
      </c>
      <c r="G662" s="8"/>
      <c r="H662" s="66" t="e">
        <f>#REF!</f>
        <v>#REF!</v>
      </c>
      <c r="I662" s="66"/>
      <c r="J662" s="66">
        <f>J663+J665</f>
        <v>266.90000000000003</v>
      </c>
    </row>
    <row r="663" spans="1:10" ht="87.75" customHeight="1" x14ac:dyDescent="0.3">
      <c r="A663" s="100"/>
      <c r="B663" s="142" t="s">
        <v>309</v>
      </c>
      <c r="C663" s="8" t="s">
        <v>161</v>
      </c>
      <c r="D663" s="12" t="s">
        <v>88</v>
      </c>
      <c r="E663" s="2" t="s">
        <v>88</v>
      </c>
      <c r="F663" s="12" t="s">
        <v>531</v>
      </c>
      <c r="G663" s="31"/>
      <c r="H663" s="66"/>
      <c r="I663" s="66"/>
      <c r="J663" s="68">
        <f>J664</f>
        <v>239.3</v>
      </c>
    </row>
    <row r="664" spans="1:10" ht="62.25" customHeight="1" x14ac:dyDescent="0.3">
      <c r="A664" s="100"/>
      <c r="B664" s="132" t="s">
        <v>222</v>
      </c>
      <c r="C664" s="8" t="s">
        <v>161</v>
      </c>
      <c r="D664" s="31" t="s">
        <v>88</v>
      </c>
      <c r="E664" s="8" t="s">
        <v>88</v>
      </c>
      <c r="F664" s="12" t="s">
        <v>531</v>
      </c>
      <c r="G664" s="31" t="s">
        <v>181</v>
      </c>
      <c r="H664" s="66"/>
      <c r="I664" s="66"/>
      <c r="J664" s="68">
        <f>95.3+144</f>
        <v>239.3</v>
      </c>
    </row>
    <row r="665" spans="1:10" ht="118.5" customHeight="1" x14ac:dyDescent="0.3">
      <c r="A665" s="100"/>
      <c r="B665" s="162" t="s">
        <v>219</v>
      </c>
      <c r="C665" s="8" t="s">
        <v>161</v>
      </c>
      <c r="D665" s="2" t="s">
        <v>88</v>
      </c>
      <c r="E665" s="2" t="s">
        <v>88</v>
      </c>
      <c r="F665" s="2" t="s">
        <v>532</v>
      </c>
      <c r="G665" s="8"/>
      <c r="H665" s="66">
        <f>H666</f>
        <v>0</v>
      </c>
      <c r="I665" s="66"/>
      <c r="J665" s="68">
        <f>J666</f>
        <v>27.6</v>
      </c>
    </row>
    <row r="666" spans="1:10" ht="60.75" customHeight="1" x14ac:dyDescent="0.3">
      <c r="A666" s="100"/>
      <c r="B666" s="10" t="s">
        <v>222</v>
      </c>
      <c r="C666" s="8" t="s">
        <v>161</v>
      </c>
      <c r="D666" s="2" t="s">
        <v>88</v>
      </c>
      <c r="E666" s="2" t="s">
        <v>88</v>
      </c>
      <c r="F666" s="2" t="s">
        <v>532</v>
      </c>
      <c r="G666" s="8" t="s">
        <v>181</v>
      </c>
      <c r="H666" s="66">
        <v>0</v>
      </c>
      <c r="I666" s="66"/>
      <c r="J666" s="68">
        <v>27.6</v>
      </c>
    </row>
    <row r="667" spans="1:10" ht="35.25" customHeight="1" x14ac:dyDescent="0.2">
      <c r="A667" s="100"/>
      <c r="B667" s="15" t="s">
        <v>110</v>
      </c>
      <c r="C667" s="6" t="s">
        <v>161</v>
      </c>
      <c r="D667" s="7" t="s">
        <v>105</v>
      </c>
      <c r="E667" s="7"/>
      <c r="F667" s="7"/>
      <c r="G667" s="7"/>
      <c r="H667" s="70"/>
      <c r="I667" s="70"/>
      <c r="J667" s="269">
        <f>J668+J673+J684</f>
        <v>73514.5</v>
      </c>
    </row>
    <row r="668" spans="1:10" ht="29.25" customHeight="1" x14ac:dyDescent="0.3">
      <c r="A668" s="100"/>
      <c r="B668" s="33" t="s">
        <v>112</v>
      </c>
      <c r="C668" s="8" t="s">
        <v>161</v>
      </c>
      <c r="D668" s="9" t="s">
        <v>105</v>
      </c>
      <c r="E668" s="9" t="s">
        <v>89</v>
      </c>
      <c r="F668" s="31"/>
      <c r="G668" s="100"/>
      <c r="H668" s="70"/>
      <c r="I668" s="70"/>
      <c r="J668" s="68">
        <f>J671</f>
        <v>5.2</v>
      </c>
    </row>
    <row r="669" spans="1:10" ht="66" customHeight="1" x14ac:dyDescent="0.3">
      <c r="A669" s="100"/>
      <c r="B669" s="136" t="s">
        <v>306</v>
      </c>
      <c r="C669" s="8" t="s">
        <v>161</v>
      </c>
      <c r="D669" s="9" t="s">
        <v>105</v>
      </c>
      <c r="E669" s="9" t="s">
        <v>89</v>
      </c>
      <c r="F669" s="31" t="s">
        <v>514</v>
      </c>
      <c r="G669" s="100"/>
      <c r="H669" s="70"/>
      <c r="I669" s="70"/>
      <c r="J669" s="68">
        <f>J670</f>
        <v>5.2</v>
      </c>
    </row>
    <row r="670" spans="1:10" ht="52.5" customHeight="1" x14ac:dyDescent="0.3">
      <c r="A670" s="100"/>
      <c r="B670" s="136" t="s">
        <v>218</v>
      </c>
      <c r="C670" s="8" t="s">
        <v>161</v>
      </c>
      <c r="D670" s="9" t="s">
        <v>105</v>
      </c>
      <c r="E670" s="9" t="s">
        <v>89</v>
      </c>
      <c r="F670" s="31" t="s">
        <v>521</v>
      </c>
      <c r="G670" s="100"/>
      <c r="H670" s="70"/>
      <c r="I670" s="70"/>
      <c r="J670" s="68">
        <f>J671</f>
        <v>5.2</v>
      </c>
    </row>
    <row r="671" spans="1:10" ht="192.75" customHeight="1" x14ac:dyDescent="0.3">
      <c r="A671" s="100"/>
      <c r="B671" s="162" t="s">
        <v>220</v>
      </c>
      <c r="C671" s="8" t="s">
        <v>161</v>
      </c>
      <c r="D671" s="9" t="s">
        <v>105</v>
      </c>
      <c r="E671" s="9" t="s">
        <v>89</v>
      </c>
      <c r="F671" s="31" t="s">
        <v>526</v>
      </c>
      <c r="G671" s="100"/>
      <c r="H671" s="70"/>
      <c r="I671" s="70"/>
      <c r="J671" s="68">
        <f>J672</f>
        <v>5.2</v>
      </c>
    </row>
    <row r="672" spans="1:10" ht="27" customHeight="1" x14ac:dyDescent="0.3">
      <c r="A672" s="100"/>
      <c r="B672" s="22" t="s">
        <v>336</v>
      </c>
      <c r="C672" s="8" t="s">
        <v>161</v>
      </c>
      <c r="D672" s="9" t="s">
        <v>105</v>
      </c>
      <c r="E672" s="9" t="s">
        <v>89</v>
      </c>
      <c r="F672" s="31" t="s">
        <v>526</v>
      </c>
      <c r="G672" s="33">
        <v>360</v>
      </c>
      <c r="H672" s="70"/>
      <c r="I672" s="70"/>
      <c r="J672" s="68">
        <v>5.2</v>
      </c>
    </row>
    <row r="673" spans="1:10" ht="33.75" customHeight="1" x14ac:dyDescent="0.3">
      <c r="A673" s="100"/>
      <c r="B673" s="22" t="s">
        <v>137</v>
      </c>
      <c r="C673" s="8" t="s">
        <v>161</v>
      </c>
      <c r="D673" s="9" t="s">
        <v>105</v>
      </c>
      <c r="E673" s="9" t="s">
        <v>91</v>
      </c>
      <c r="F673" s="31"/>
      <c r="G673" s="31"/>
      <c r="H673" s="70"/>
      <c r="I673" s="70"/>
      <c r="J673" s="68">
        <f>J675</f>
        <v>67806.5</v>
      </c>
    </row>
    <row r="674" spans="1:10" ht="54.75" customHeight="1" x14ac:dyDescent="0.3">
      <c r="A674" s="100"/>
      <c r="B674" s="136" t="s">
        <v>343</v>
      </c>
      <c r="C674" s="8" t="s">
        <v>161</v>
      </c>
      <c r="D674" s="9" t="s">
        <v>105</v>
      </c>
      <c r="E674" s="9" t="s">
        <v>91</v>
      </c>
      <c r="F674" s="31" t="s">
        <v>514</v>
      </c>
      <c r="G674" s="31"/>
      <c r="H674" s="70"/>
      <c r="I674" s="70"/>
      <c r="J674" s="270">
        <f>J675</f>
        <v>67806.5</v>
      </c>
    </row>
    <row r="675" spans="1:10" ht="45" customHeight="1" x14ac:dyDescent="0.3">
      <c r="A675" s="100"/>
      <c r="B675" s="22" t="s">
        <v>218</v>
      </c>
      <c r="C675" s="8" t="s">
        <v>161</v>
      </c>
      <c r="D675" s="31" t="s">
        <v>105</v>
      </c>
      <c r="E675" s="31" t="s">
        <v>91</v>
      </c>
      <c r="F675" s="31" t="s">
        <v>521</v>
      </c>
      <c r="G675" s="31"/>
      <c r="H675" s="70"/>
      <c r="I675" s="70"/>
      <c r="J675" s="68">
        <f>J676+J678+J680+J682</f>
        <v>67806.5</v>
      </c>
    </row>
    <row r="676" spans="1:10" ht="112.5" x14ac:dyDescent="0.3">
      <c r="A676" s="100"/>
      <c r="B676" s="148" t="s">
        <v>169</v>
      </c>
      <c r="C676" s="8" t="s">
        <v>161</v>
      </c>
      <c r="D676" s="31" t="s">
        <v>105</v>
      </c>
      <c r="E676" s="31" t="s">
        <v>91</v>
      </c>
      <c r="F676" s="31" t="s">
        <v>522</v>
      </c>
      <c r="G676" s="31"/>
      <c r="H676" s="70"/>
      <c r="I676" s="70"/>
      <c r="J676" s="68">
        <f>J677</f>
        <v>44064.7</v>
      </c>
    </row>
    <row r="677" spans="1:10" ht="53.25" customHeight="1" x14ac:dyDescent="0.3">
      <c r="A677" s="100"/>
      <c r="B677" s="22" t="s">
        <v>233</v>
      </c>
      <c r="C677" s="8" t="s">
        <v>161</v>
      </c>
      <c r="D677" s="31" t="s">
        <v>105</v>
      </c>
      <c r="E677" s="31" t="s">
        <v>91</v>
      </c>
      <c r="F677" s="31" t="s">
        <v>522</v>
      </c>
      <c r="G677" s="31" t="s">
        <v>232</v>
      </c>
      <c r="H677" s="70"/>
      <c r="I677" s="70"/>
      <c r="J677" s="68">
        <v>44064.7</v>
      </c>
    </row>
    <row r="678" spans="1:10" ht="89.25" customHeight="1" x14ac:dyDescent="0.3">
      <c r="A678" s="100"/>
      <c r="B678" s="59" t="s">
        <v>170</v>
      </c>
      <c r="C678" s="8" t="s">
        <v>161</v>
      </c>
      <c r="D678" s="31" t="s">
        <v>105</v>
      </c>
      <c r="E678" s="31" t="s">
        <v>91</v>
      </c>
      <c r="F678" s="31" t="s">
        <v>523</v>
      </c>
      <c r="G678" s="31"/>
      <c r="H678" s="70"/>
      <c r="I678" s="70"/>
      <c r="J678" s="68">
        <f>J679</f>
        <v>21151.4</v>
      </c>
    </row>
    <row r="679" spans="1:10" ht="30" customHeight="1" x14ac:dyDescent="0.3">
      <c r="A679" s="100"/>
      <c r="B679" s="22" t="s">
        <v>336</v>
      </c>
      <c r="C679" s="8" t="s">
        <v>161</v>
      </c>
      <c r="D679" s="31" t="s">
        <v>105</v>
      </c>
      <c r="E679" s="31" t="s">
        <v>91</v>
      </c>
      <c r="F679" s="31" t="s">
        <v>523</v>
      </c>
      <c r="G679" s="31" t="s">
        <v>335</v>
      </c>
      <c r="H679" s="70"/>
      <c r="I679" s="70"/>
      <c r="J679" s="68">
        <v>21151.4</v>
      </c>
    </row>
    <row r="680" spans="1:10" ht="88.5" customHeight="1" x14ac:dyDescent="0.3">
      <c r="A680" s="100"/>
      <c r="B680" s="22" t="s">
        <v>243</v>
      </c>
      <c r="C680" s="8" t="s">
        <v>161</v>
      </c>
      <c r="D680" s="31" t="s">
        <v>105</v>
      </c>
      <c r="E680" s="31" t="s">
        <v>91</v>
      </c>
      <c r="F680" s="31" t="s">
        <v>524</v>
      </c>
      <c r="G680" s="31"/>
      <c r="H680" s="70"/>
      <c r="I680" s="70"/>
      <c r="J680" s="68">
        <f>J681</f>
        <v>1148.3</v>
      </c>
    </row>
    <row r="681" spans="1:10" ht="50.25" customHeight="1" x14ac:dyDescent="0.3">
      <c r="A681" s="100"/>
      <c r="B681" s="22" t="s">
        <v>233</v>
      </c>
      <c r="C681" s="8" t="s">
        <v>161</v>
      </c>
      <c r="D681" s="31" t="s">
        <v>105</v>
      </c>
      <c r="E681" s="31" t="s">
        <v>91</v>
      </c>
      <c r="F681" s="31" t="s">
        <v>524</v>
      </c>
      <c r="G681" s="31" t="s">
        <v>232</v>
      </c>
      <c r="H681" s="70"/>
      <c r="I681" s="70"/>
      <c r="J681" s="68">
        <v>1148.3</v>
      </c>
    </row>
    <row r="682" spans="1:10" ht="115.5" customHeight="1" x14ac:dyDescent="0.3">
      <c r="A682" s="100"/>
      <c r="B682" s="22" t="s">
        <v>244</v>
      </c>
      <c r="C682" s="8" t="s">
        <v>161</v>
      </c>
      <c r="D682" s="31" t="s">
        <v>105</v>
      </c>
      <c r="E682" s="31" t="s">
        <v>91</v>
      </c>
      <c r="F682" s="31" t="s">
        <v>525</v>
      </c>
      <c r="G682" s="31"/>
      <c r="H682" s="70"/>
      <c r="I682" s="70"/>
      <c r="J682" s="68">
        <f>J683</f>
        <v>1442.1</v>
      </c>
    </row>
    <row r="683" spans="1:10" ht="30.75" customHeight="1" x14ac:dyDescent="0.3">
      <c r="A683" s="100"/>
      <c r="B683" s="22" t="s">
        <v>336</v>
      </c>
      <c r="C683" s="8" t="s">
        <v>161</v>
      </c>
      <c r="D683" s="31" t="s">
        <v>105</v>
      </c>
      <c r="E683" s="31" t="s">
        <v>91</v>
      </c>
      <c r="F683" s="31" t="s">
        <v>525</v>
      </c>
      <c r="G683" s="31" t="s">
        <v>335</v>
      </c>
      <c r="H683" s="70"/>
      <c r="I683" s="70"/>
      <c r="J683" s="68">
        <v>1442.1</v>
      </c>
    </row>
    <row r="684" spans="1:10" ht="43.5" customHeight="1" x14ac:dyDescent="0.3">
      <c r="A684" s="100"/>
      <c r="B684" s="22" t="s">
        <v>178</v>
      </c>
      <c r="C684" s="8" t="s">
        <v>161</v>
      </c>
      <c r="D684" s="31" t="s">
        <v>105</v>
      </c>
      <c r="E684" s="31" t="s">
        <v>85</v>
      </c>
      <c r="F684" s="31"/>
      <c r="G684" s="31"/>
      <c r="H684" s="70"/>
      <c r="I684" s="70"/>
      <c r="J684" s="69">
        <f>J691+J685</f>
        <v>5702.7999999999993</v>
      </c>
    </row>
    <row r="685" spans="1:10" ht="32.25" customHeight="1" x14ac:dyDescent="0.3">
      <c r="A685" s="100"/>
      <c r="B685" s="142" t="s">
        <v>248</v>
      </c>
      <c r="C685" s="8" t="s">
        <v>161</v>
      </c>
      <c r="D685" s="31" t="s">
        <v>105</v>
      </c>
      <c r="E685" s="31" t="s">
        <v>85</v>
      </c>
      <c r="F685" s="31" t="s">
        <v>488</v>
      </c>
      <c r="G685" s="31"/>
      <c r="H685" s="70"/>
      <c r="I685" s="70"/>
      <c r="J685" s="69">
        <f>J686</f>
        <v>506.40000000000003</v>
      </c>
    </row>
    <row r="686" spans="1:10" ht="83.25" customHeight="1" x14ac:dyDescent="0.3">
      <c r="A686" s="100"/>
      <c r="B686" s="139" t="s">
        <v>245</v>
      </c>
      <c r="C686" s="8" t="s">
        <v>161</v>
      </c>
      <c r="D686" s="2" t="s">
        <v>105</v>
      </c>
      <c r="E686" s="2" t="s">
        <v>85</v>
      </c>
      <c r="F686" s="2" t="s">
        <v>529</v>
      </c>
      <c r="G686" s="31"/>
      <c r="H686" s="70"/>
      <c r="I686" s="70"/>
      <c r="J686" s="69">
        <f>J687</f>
        <v>506.40000000000003</v>
      </c>
    </row>
    <row r="687" spans="1:10" ht="30" customHeight="1" x14ac:dyDescent="0.3">
      <c r="A687" s="100"/>
      <c r="B687" s="142" t="s">
        <v>191</v>
      </c>
      <c r="C687" s="89" t="s">
        <v>161</v>
      </c>
      <c r="D687" s="131" t="s">
        <v>105</v>
      </c>
      <c r="E687" s="131" t="s">
        <v>85</v>
      </c>
      <c r="F687" s="131" t="s">
        <v>530</v>
      </c>
      <c r="G687" s="131"/>
      <c r="H687" s="70"/>
      <c r="I687" s="70"/>
      <c r="J687" s="69">
        <f>J688+J689</f>
        <v>506.40000000000003</v>
      </c>
    </row>
    <row r="688" spans="1:10" ht="51" customHeight="1" x14ac:dyDescent="0.3">
      <c r="A688" s="100"/>
      <c r="B688" s="168" t="s">
        <v>221</v>
      </c>
      <c r="C688" s="89" t="s">
        <v>161</v>
      </c>
      <c r="D688" s="131" t="s">
        <v>105</v>
      </c>
      <c r="E688" s="131" t="s">
        <v>85</v>
      </c>
      <c r="F688" s="131" t="s">
        <v>530</v>
      </c>
      <c r="G688" s="131" t="s">
        <v>180</v>
      </c>
      <c r="H688" s="70"/>
      <c r="I688" s="70"/>
      <c r="J688" s="69">
        <v>488.3</v>
      </c>
    </row>
    <row r="689" spans="1:10" ht="63" customHeight="1" x14ac:dyDescent="0.3">
      <c r="A689" s="100"/>
      <c r="B689" s="132" t="s">
        <v>222</v>
      </c>
      <c r="C689" s="89" t="s">
        <v>161</v>
      </c>
      <c r="D689" s="131" t="s">
        <v>105</v>
      </c>
      <c r="E689" s="131" t="s">
        <v>85</v>
      </c>
      <c r="F689" s="131" t="s">
        <v>530</v>
      </c>
      <c r="G689" s="131" t="s">
        <v>181</v>
      </c>
      <c r="H689" s="70"/>
      <c r="I689" s="70"/>
      <c r="J689" s="69">
        <v>18.100000000000001</v>
      </c>
    </row>
    <row r="690" spans="1:10" ht="55.5" customHeight="1" x14ac:dyDescent="0.3">
      <c r="A690" s="100"/>
      <c r="B690" s="136" t="s">
        <v>306</v>
      </c>
      <c r="C690" s="8" t="s">
        <v>161</v>
      </c>
      <c r="D690" s="31" t="s">
        <v>105</v>
      </c>
      <c r="E690" s="31" t="s">
        <v>85</v>
      </c>
      <c r="F690" s="31" t="s">
        <v>514</v>
      </c>
      <c r="G690" s="31"/>
      <c r="H690" s="70"/>
      <c r="I690" s="70"/>
      <c r="J690" s="69">
        <f>J691</f>
        <v>5196.3999999999996</v>
      </c>
    </row>
    <row r="691" spans="1:10" ht="42.75" customHeight="1" x14ac:dyDescent="0.3">
      <c r="A691" s="100"/>
      <c r="B691" s="22" t="s">
        <v>218</v>
      </c>
      <c r="C691" s="8" t="s">
        <v>161</v>
      </c>
      <c r="D691" s="31" t="s">
        <v>105</v>
      </c>
      <c r="E691" s="31" t="s">
        <v>85</v>
      </c>
      <c r="F691" s="31" t="s">
        <v>521</v>
      </c>
      <c r="G691" s="31"/>
      <c r="H691" s="70"/>
      <c r="I691" s="70"/>
      <c r="J691" s="69">
        <f>J692+J696</f>
        <v>5196.3999999999996</v>
      </c>
    </row>
    <row r="692" spans="1:10" ht="57.75" customHeight="1" x14ac:dyDescent="0.3">
      <c r="A692" s="100"/>
      <c r="B692" s="10" t="s">
        <v>148</v>
      </c>
      <c r="C692" s="8" t="s">
        <v>161</v>
      </c>
      <c r="D692" s="31" t="s">
        <v>105</v>
      </c>
      <c r="E692" s="31" t="s">
        <v>85</v>
      </c>
      <c r="F692" s="31" t="s">
        <v>527</v>
      </c>
      <c r="G692" s="31"/>
      <c r="H692" s="70"/>
      <c r="I692" s="70"/>
      <c r="J692" s="68">
        <f>J693+J694+J695</f>
        <v>4534.3999999999996</v>
      </c>
    </row>
    <row r="693" spans="1:10" ht="51" customHeight="1" x14ac:dyDescent="0.3">
      <c r="A693" s="100"/>
      <c r="B693" s="59" t="s">
        <v>221</v>
      </c>
      <c r="C693" s="8" t="s">
        <v>161</v>
      </c>
      <c r="D693" s="31" t="s">
        <v>105</v>
      </c>
      <c r="E693" s="31" t="s">
        <v>85</v>
      </c>
      <c r="F693" s="31" t="s">
        <v>527</v>
      </c>
      <c r="G693" s="31" t="s">
        <v>180</v>
      </c>
      <c r="H693" s="70"/>
      <c r="I693" s="70"/>
      <c r="J693" s="68">
        <v>4406.3999999999996</v>
      </c>
    </row>
    <row r="694" spans="1:10" ht="75" customHeight="1" x14ac:dyDescent="0.3">
      <c r="A694" s="100"/>
      <c r="B694" s="10" t="s">
        <v>222</v>
      </c>
      <c r="C694" s="8" t="s">
        <v>161</v>
      </c>
      <c r="D694" s="31" t="s">
        <v>105</v>
      </c>
      <c r="E694" s="31" t="s">
        <v>85</v>
      </c>
      <c r="F694" s="31" t="s">
        <v>527</v>
      </c>
      <c r="G694" s="31" t="s">
        <v>181</v>
      </c>
      <c r="H694" s="70"/>
      <c r="I694" s="70"/>
      <c r="J694" s="68">
        <v>127</v>
      </c>
    </row>
    <row r="695" spans="1:10" ht="39.75" customHeight="1" x14ac:dyDescent="0.3">
      <c r="A695" s="100"/>
      <c r="B695" s="113" t="s">
        <v>338</v>
      </c>
      <c r="C695" s="8" t="s">
        <v>161</v>
      </c>
      <c r="D695" s="31" t="s">
        <v>105</v>
      </c>
      <c r="E695" s="31" t="s">
        <v>85</v>
      </c>
      <c r="F695" s="31" t="s">
        <v>527</v>
      </c>
      <c r="G695" s="31" t="s">
        <v>182</v>
      </c>
      <c r="H695" s="70"/>
      <c r="I695" s="70"/>
      <c r="J695" s="68">
        <v>1</v>
      </c>
    </row>
    <row r="696" spans="1:10" ht="267" customHeight="1" x14ac:dyDescent="0.3">
      <c r="A696" s="100"/>
      <c r="B696" s="164" t="s">
        <v>246</v>
      </c>
      <c r="C696" s="8" t="s">
        <v>161</v>
      </c>
      <c r="D696" s="31" t="s">
        <v>105</v>
      </c>
      <c r="E696" s="31" t="s">
        <v>85</v>
      </c>
      <c r="F696" s="31" t="s">
        <v>528</v>
      </c>
      <c r="G696" s="31"/>
      <c r="H696" s="70"/>
      <c r="I696" s="70"/>
      <c r="J696" s="68">
        <f>J697+J698</f>
        <v>662</v>
      </c>
    </row>
    <row r="697" spans="1:10" ht="50.25" customHeight="1" x14ac:dyDescent="0.3">
      <c r="A697" s="100"/>
      <c r="B697" s="59" t="s">
        <v>221</v>
      </c>
      <c r="C697" s="8" t="s">
        <v>161</v>
      </c>
      <c r="D697" s="31" t="s">
        <v>105</v>
      </c>
      <c r="E697" s="31" t="s">
        <v>85</v>
      </c>
      <c r="F697" s="31" t="s">
        <v>528</v>
      </c>
      <c r="G697" s="31" t="s">
        <v>180</v>
      </c>
      <c r="H697" s="70"/>
      <c r="I697" s="70"/>
      <c r="J697" s="68">
        <v>625</v>
      </c>
    </row>
    <row r="698" spans="1:10" ht="64.5" customHeight="1" x14ac:dyDescent="0.3">
      <c r="A698" s="100"/>
      <c r="B698" s="10" t="s">
        <v>222</v>
      </c>
      <c r="C698" s="8" t="s">
        <v>161</v>
      </c>
      <c r="D698" s="31" t="s">
        <v>105</v>
      </c>
      <c r="E698" s="31" t="s">
        <v>85</v>
      </c>
      <c r="F698" s="31" t="s">
        <v>528</v>
      </c>
      <c r="G698" s="31" t="s">
        <v>181</v>
      </c>
      <c r="H698" s="70"/>
      <c r="I698" s="70"/>
      <c r="J698" s="181">
        <v>37</v>
      </c>
    </row>
    <row r="699" spans="1:10" ht="29.25" customHeight="1" x14ac:dyDescent="0.3">
      <c r="A699" s="100"/>
      <c r="B699" s="10"/>
      <c r="C699" s="8"/>
      <c r="D699" s="31"/>
      <c r="E699" s="31"/>
      <c r="F699" s="31"/>
      <c r="G699" s="31"/>
      <c r="H699" s="70"/>
      <c r="I699" s="70"/>
      <c r="J699" s="181"/>
    </row>
    <row r="700" spans="1:10" ht="37.5" customHeight="1" x14ac:dyDescent="0.3">
      <c r="B700" s="281" t="s">
        <v>55</v>
      </c>
      <c r="C700" s="291"/>
      <c r="J700" s="69" t="s">
        <v>56</v>
      </c>
    </row>
    <row r="701" spans="1:10" ht="18.75" x14ac:dyDescent="0.3">
      <c r="B701" s="59"/>
    </row>
  </sheetData>
  <mergeCells count="23">
    <mergeCell ref="E16:J16"/>
    <mergeCell ref="E6:J6"/>
    <mergeCell ref="E2:J2"/>
    <mergeCell ref="E3:J3"/>
    <mergeCell ref="E4:J4"/>
    <mergeCell ref="E5:J5"/>
    <mergeCell ref="E10:J10"/>
    <mergeCell ref="E11:J11"/>
    <mergeCell ref="E14:J14"/>
    <mergeCell ref="E15:J15"/>
    <mergeCell ref="E12:J12"/>
    <mergeCell ref="E13:J13"/>
    <mergeCell ref="B700:C700"/>
    <mergeCell ref="D40:G40"/>
    <mergeCell ref="G22:G24"/>
    <mergeCell ref="F22:F24"/>
    <mergeCell ref="A19:J19"/>
    <mergeCell ref="A22:A24"/>
    <mergeCell ref="B22:B24"/>
    <mergeCell ref="C22:C24"/>
    <mergeCell ref="D22:D24"/>
    <mergeCell ref="E22:E24"/>
    <mergeCell ref="I22:J23"/>
  </mergeCells>
  <phoneticPr fontId="0" type="noConversion"/>
  <pageMargins left="0.78740157480314965" right="0.19685039370078741" top="0.47244094488188981" bottom="0.47244094488188981" header="0.15748031496062992" footer="0.39370078740157483"/>
  <pageSetup paperSize="9" scale="73" fitToHeight="0" orientation="portrait" horizontalDpi="1200" verticalDpi="1200" r:id="rId1"/>
  <headerFooter differentFirst="1" alignWithMargins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По отраслям</vt:lpstr>
      <vt:lpstr>Раздел, подраздел, целевая, КВР</vt:lpstr>
      <vt:lpstr>Ведомственная</vt:lpstr>
      <vt:lpstr>Ведомственная!Заголовки_для_печати</vt:lpstr>
      <vt:lpstr>'По отраслям'!Заголовки_для_печати</vt:lpstr>
      <vt:lpstr>'Раздел, подраздел, целевая, КВР'!Заголовки_для_печати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Rusakov Sergey Sergeevich</cp:lastModifiedBy>
  <cp:lastPrinted>2016-08-26T05:11:57Z</cp:lastPrinted>
  <dcterms:created xsi:type="dcterms:W3CDTF">2002-11-07T15:25:18Z</dcterms:created>
  <dcterms:modified xsi:type="dcterms:W3CDTF">2016-08-29T13:55:37Z</dcterms:modified>
</cp:coreProperties>
</file>